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PUT" sheetId="1" state="visible" r:id="rId3"/>
    <sheet name="ST" sheetId="2" state="hidden" r:id="rId4"/>
    <sheet name="RC" sheetId="3" state="visible" r:id="rId5"/>
    <sheet name="DA" sheetId="4" state="hidden" r:id="rId6"/>
    <sheet name="Validation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<sst xmlns="http://schemas.openxmlformats.org/spreadsheetml/2006/main" count="191" uniqueCount="119">
  <si>
    <r>
      <rPr>
        <b val="true"/>
        <sz val="9"/>
        <rFont val="Arial"/>
        <family val="2"/>
      </rPr>
      <t xml:space="preserve">V</t>
    </r>
    <r>
      <rPr>
        <b val="true"/>
        <vertAlign val="subscript"/>
        <sz val="9"/>
        <rFont val="Arial"/>
        <family val="2"/>
      </rPr>
      <t xml:space="preserve">0 </t>
    </r>
    <r>
      <rPr>
        <b val="true"/>
        <sz val="9"/>
        <rFont val="Arial"/>
        <family val="2"/>
      </rPr>
      <t xml:space="preserve">(ft/sec)</t>
    </r>
  </si>
  <si>
    <t xml:space="preserve">Muzzle velocity</t>
  </si>
  <si>
    <t xml:space="preserve">Depends</t>
  </si>
  <si>
    <t xml:space="preserve">Zero (yds)</t>
  </si>
  <si>
    <t xml:space="preserve">Zero Distance</t>
  </si>
  <si>
    <t xml:space="preserve">USER</t>
  </si>
  <si>
    <r>
      <rPr>
        <b val="true"/>
        <sz val="9"/>
        <rFont val="Arial"/>
        <family val="2"/>
      </rPr>
      <t xml:space="preserve">BC (lb/in</t>
    </r>
    <r>
      <rPr>
        <b val="true"/>
        <vertAlign val="superscript"/>
        <sz val="9"/>
        <rFont val="Arial"/>
        <family val="2"/>
      </rPr>
      <t xml:space="preserve">2</t>
    </r>
    <r>
      <rPr>
        <b val="true"/>
        <sz val="9"/>
        <rFont val="Arial"/>
        <family val="2"/>
      </rPr>
      <t xml:space="preserve">)</t>
    </r>
  </si>
  <si>
    <t xml:space="preserve">G7 drag function</t>
  </si>
  <si>
    <r>
      <rPr>
        <b val="true"/>
        <sz val="9"/>
        <rFont val="Arial"/>
        <family val="2"/>
      </rPr>
      <t xml:space="preserve">Y</t>
    </r>
    <r>
      <rPr>
        <b val="true"/>
        <vertAlign val="subscript"/>
        <sz val="9"/>
        <rFont val="Arial"/>
        <family val="2"/>
      </rPr>
      <t xml:space="preserve">0 </t>
    </r>
    <r>
      <rPr>
        <b val="true"/>
        <sz val="9"/>
        <rFont val="Arial"/>
        <family val="2"/>
      </rPr>
      <t xml:space="preserve">(in)</t>
    </r>
  </si>
  <si>
    <t xml:space="preserve">Height of reticle above the centerline of the barrel</t>
  </si>
  <si>
    <t xml:space="preserve">Wind (mph)</t>
  </si>
  <si>
    <t xml:space="preserve">Wind speed</t>
  </si>
  <si>
    <t xml:space="preserve">Wind (deg)</t>
  </si>
  <si>
    <t xml:space="preserve">Wind direction, target N 
(N=0, E=90, S=180, W=270)</t>
  </si>
  <si>
    <t xml:space="preserve">Temp (F)</t>
  </si>
  <si>
    <t xml:space="preserve">Current air temperature</t>
  </si>
  <si>
    <t xml:space="preserve">Air Pressure (inHg)</t>
  </si>
  <si>
    <t xml:space="preserve">Pick List (Pressure or Altitude)</t>
  </si>
  <si>
    <r>
      <rPr>
        <sz val="12"/>
        <rFont val="Arial"/>
        <family val="2"/>
      </rPr>
      <t xml:space="preserve">ρ</t>
    </r>
    <r>
      <rPr>
        <vertAlign val="subscript"/>
        <sz val="12"/>
        <rFont val="Arial"/>
        <family val="2"/>
      </rPr>
      <t xml:space="preserve">air</t>
    </r>
    <r>
      <rPr>
        <sz val="12"/>
        <rFont val="Arial"/>
        <family val="2"/>
      </rPr>
      <t xml:space="preserve"> (</t>
    </r>
    <r>
      <rPr>
        <sz val="9"/>
        <rFont val="Arial"/>
        <family val="2"/>
      </rPr>
      <t xml:space="preserve">lb/ft</t>
    </r>
    <r>
      <rPr>
        <vertAlign val="superscript"/>
        <sz val="12"/>
        <rFont val="Arial"/>
        <family val="2"/>
      </rPr>
      <t xml:space="preserve">3</t>
    </r>
    <r>
      <rPr>
        <sz val="12"/>
        <rFont val="Arial"/>
        <family val="2"/>
      </rPr>
      <t xml:space="preserve">)</t>
    </r>
  </si>
  <si>
    <t xml:space="preserve">Air density at the current environmental conditions</t>
  </si>
  <si>
    <t xml:space="preserve">C8 C9</t>
  </si>
  <si>
    <t xml:space="preserve">https://www.engineersedge.com/physics/air_density_equation_15295.htm</t>
  </si>
  <si>
    <t xml:space="preserve">C (ft/sec)</t>
  </si>
  <si>
    <t xml:space="preserve">Speed of sound at the current temperature</t>
  </si>
  <si>
    <t xml:space="preserve">C8</t>
  </si>
  <si>
    <t xml:space="preserve">Zero (rad)</t>
  </si>
  <si>
    <t xml:space="preserve">Inclination of the barrel relative to line of site at rifle zero</t>
  </si>
  <si>
    <t xml:space="preserve">C5,C3,RAW</t>
  </si>
  <si>
    <t xml:space="preserve">Range (yds)</t>
  </si>
  <si>
    <t xml:space="preserve">Target Range, Card Range</t>
  </si>
  <si>
    <t xml:space="preserve">Super Sonic</t>
  </si>
  <si>
    <t xml:space="preserve">At the Target</t>
  </si>
  <si>
    <t xml:space="preserve">C11, RAW</t>
  </si>
  <si>
    <t xml:space="preserve">Elevation
(mRad)</t>
  </si>
  <si>
    <t xml:space="preserve">At Target Range</t>
  </si>
  <si>
    <t xml:space="preserve">RAW</t>
  </si>
  <si>
    <t xml:space="preserve">Windage
(mRad)</t>
  </si>
  <si>
    <t xml:space="preserve">Elevation
(MOA)</t>
  </si>
  <si>
    <t xml:space="preserve">C20</t>
  </si>
  <si>
    <t xml:space="preserve">Windage
(MOA)</t>
  </si>
  <si>
    <t xml:space="preserve">C21</t>
  </si>
  <si>
    <t xml:space="preserve">+Y(in)</t>
  </si>
  <si>
    <t xml:space="preserve">At Target Range Departure</t>
  </si>
  <si>
    <t xml:space="preserve">-Y(in)</t>
  </si>
  <si>
    <t xml:space="preserve">At Horizontal Departure</t>
  </si>
  <si>
    <t xml:space="preserve">Mach</t>
  </si>
  <si>
    <t xml:space="preserve">CD G7</t>
  </si>
  <si>
    <t xml:space="preserve">V(ft/sec)</t>
  </si>
  <si>
    <t xml:space="preserve">V (ft/sec)</t>
  </si>
  <si>
    <t xml:space="preserve">1/CD</t>
  </si>
  <si>
    <t xml:space="preserve">∫1/CD</t>
  </si>
  <si>
    <r>
      <rPr>
        <b val="true"/>
        <sz val="10"/>
        <rFont val="Arial"/>
        <family val="2"/>
      </rPr>
      <t xml:space="preserve">∫1/V</t>
    </r>
    <r>
      <rPr>
        <b val="true"/>
        <vertAlign val="superscript"/>
        <sz val="10"/>
        <rFont val="Arial"/>
        <family val="2"/>
      </rPr>
      <t xml:space="preserve">2</t>
    </r>
  </si>
  <si>
    <t xml:space="preserve">T(V)</t>
  </si>
  <si>
    <t xml:space="preserve">∫1/V</t>
  </si>
  <si>
    <t xml:space="preserve">S(V)</t>
  </si>
  <si>
    <r>
      <rPr>
        <b val="true"/>
        <sz val="10"/>
        <rFont val="Arial"/>
        <family val="2"/>
      </rPr>
      <t xml:space="preserve">∫1/V</t>
    </r>
    <r>
      <rPr>
        <b val="true"/>
        <vertAlign val="superscript"/>
        <sz val="10"/>
        <rFont val="Arial"/>
        <family val="2"/>
      </rPr>
      <t xml:space="preserve">3</t>
    </r>
  </si>
  <si>
    <t xml:space="preserve">I(V)</t>
  </si>
  <si>
    <t xml:space="preserve">A(V)</t>
  </si>
  <si>
    <t xml:space="preserve">8/ρπ</t>
  </si>
  <si>
    <r>
      <rPr>
        <b val="true"/>
        <sz val="10"/>
        <rFont val="Arial"/>
        <family val="2"/>
      </rPr>
      <t xml:space="preserve">g (ft/sec</t>
    </r>
    <r>
      <rPr>
        <b val="true"/>
        <vertAlign val="superscript"/>
        <sz val="10"/>
        <rFont val="Arial"/>
        <family val="2"/>
      </rPr>
      <t xml:space="preserve">2</t>
    </r>
    <r>
      <rPr>
        <b val="true"/>
        <sz val="10"/>
        <rFont val="Arial"/>
        <family val="2"/>
      </rPr>
      <t xml:space="preserve">)</t>
    </r>
  </si>
  <si>
    <t xml:space="preserve">2g8/ρπ</t>
  </si>
  <si>
    <t xml:space="preserve">E (mrad)</t>
  </si>
  <si>
    <t xml:space="preserve">W (mrad)</t>
  </si>
  <si>
    <t xml:space="preserve">V (fps)</t>
  </si>
  <si>
    <t xml:space="preserve">x1</t>
  </si>
  <si>
    <t xml:space="preserve">y1</t>
  </si>
  <si>
    <t xml:space="preserve">x2</t>
  </si>
  <si>
    <t xml:space="preserve">y2</t>
  </si>
  <si>
    <t xml:space="preserve">y</t>
  </si>
  <si>
    <t xml:space="preserve">Increment</t>
  </si>
  <si>
    <t xml:space="preserve">(yds)</t>
  </si>
  <si>
    <t xml:space="preserve">Count</t>
  </si>
  <si>
    <t xml:space="preserve">Rng (yds)</t>
  </si>
  <si>
    <t xml:space="preserve">T (sec)</t>
  </si>
  <si>
    <t xml:space="preserve">Elev (mrad)</t>
  </si>
  <si>
    <t xml:space="preserve">Wind (mrad)</t>
  </si>
  <si>
    <r>
      <rPr>
        <b val="true"/>
        <sz val="10"/>
        <rFont val="Arial"/>
        <family val="2"/>
      </rPr>
      <t xml:space="preserve">Y</t>
    </r>
    <r>
      <rPr>
        <b val="true"/>
        <vertAlign val="subscript"/>
        <sz val="10"/>
        <rFont val="Arial"/>
        <family val="2"/>
      </rPr>
      <t xml:space="preserve">HOLD</t>
    </r>
    <r>
      <rPr>
        <b val="true"/>
        <sz val="10"/>
        <rFont val="Arial"/>
        <family val="2"/>
      </rPr>
      <t xml:space="preserve"> (in)</t>
    </r>
  </si>
  <si>
    <r>
      <rPr>
        <b val="true"/>
        <sz val="10"/>
        <rFont val="Arial"/>
        <family val="2"/>
      </rPr>
      <t xml:space="preserve">Y</t>
    </r>
    <r>
      <rPr>
        <b val="true"/>
        <vertAlign val="subscript"/>
        <sz val="10"/>
        <rFont val="Arial"/>
        <family val="2"/>
      </rPr>
      <t xml:space="preserve">FLAT</t>
    </r>
    <r>
      <rPr>
        <b val="true"/>
        <sz val="10"/>
        <rFont val="Arial"/>
        <family val="2"/>
      </rPr>
      <t xml:space="preserve"> (in)</t>
    </r>
  </si>
  <si>
    <t xml:space="preserve">-</t>
  </si>
  <si>
    <t xml:space="preserve">**END**</t>
  </si>
  <si>
    <t xml:space="preserve">Altitude</t>
  </si>
  <si>
    <t xml:space="preserve">Air Pressure</t>
  </si>
  <si>
    <t xml:space="preserve">(ft)</t>
  </si>
  <si>
    <t xml:space="preserve">(inHG)</t>
  </si>
  <si>
    <t xml:space="preserve">(inHg) Fit</t>
  </si>
  <si>
    <t xml:space="preserve">(inHg)</t>
  </si>
  <si>
    <t xml:space="preserve">P=0.0002953006*101325*(1 - (0.0000225577*Altitude/3.2808))^5.25588</t>
  </si>
  <si>
    <t xml:space="preserve">Pressure</t>
  </si>
  <si>
    <t xml:space="preserve">Temp</t>
  </si>
  <si>
    <t xml:space="preserve">(F)</t>
  </si>
  <si>
    <t xml:space="preserve">Air Density</t>
  </si>
  <si>
    <t xml:space="preserve">(lb/cuft)</t>
  </si>
  <si>
    <t xml:space="preserve">ρ = 1.3257*Pressure/(Temp + 459.67)</t>
  </si>
  <si>
    <t xml:space="preserve">https://www.engineeringtoolbox.com/air-altitude-density-volume-d_195.html</t>
  </si>
  <si>
    <t xml:space="preserve">https://www.engineeringtoolbox.com/air-altitude-pressure-d_462.html</t>
  </si>
  <si>
    <t xml:space="preserve">BC</t>
  </si>
  <si>
    <t xml:space="preserve">G7</t>
  </si>
  <si>
    <t xml:space="preserve">F</t>
  </si>
  <si>
    <t xml:space="preserve">Wind-90</t>
  </si>
  <si>
    <t xml:space="preserve">mph</t>
  </si>
  <si>
    <t xml:space="preserve">V</t>
  </si>
  <si>
    <t xml:space="preserve">fps</t>
  </si>
  <si>
    <t xml:space="preserve">Sight</t>
  </si>
  <si>
    <t xml:space="preserve">inches</t>
  </si>
  <si>
    <t xml:space="preserve">Zero</t>
  </si>
  <si>
    <t xml:space="preserve">yds</t>
  </si>
  <si>
    <t xml:space="preserve">LMF Ballistics Calculator</t>
  </si>
  <si>
    <t xml:space="preserve">Range
(y)</t>
  </si>
  <si>
    <t xml:space="preserve">Velocity
(fps)</t>
  </si>
  <si>
    <t xml:space="preserve">Elevation
(mils)</t>
  </si>
  <si>
    <t xml:space="preserve">Windage
(mils)</t>
  </si>
  <si>
    <t xml:space="preserve">Station
Pressure
(inHg)</t>
  </si>
  <si>
    <t xml:space="preserve">Altitude
(ft)</t>
  </si>
  <si>
    <t xml:space="preserve">Humidity
(%)</t>
  </si>
  <si>
    <t xml:space="preserve">https://bergerbullets.com/ballistics-calculator/</t>
  </si>
  <si>
    <t xml:space="preserve">https://bisonballistics.com/calculators/ballistics</t>
  </si>
  <si>
    <t xml:space="preserve">https://strelokpro.online/StrelokPro/android/default.asp</t>
  </si>
  <si>
    <t xml:space="preserve">https://jbmballistics.com/cgi-bin/jbmtraj-5.1.cgi</t>
  </si>
  <si>
    <t xml:space="preserve">https://www.hornady.com/team-hornady/ballistic-information/ballistic-calculators#!/standard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</si>
</sst>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0"/>
    <numFmt numFmtId="166" formatCode="0.000"/>
    <numFmt numFmtId="167" formatCode="0.00"/>
    <numFmt numFmtId="168" formatCode="0.0000"/>
    <numFmt numFmtId="169" formatCode="0.0"/>
    <numFmt numFmtId="170" formatCode="#,##0.00000"/>
    <numFmt numFmtId="171" formatCode="#,##0.000"/>
    <numFmt numFmtId="172" formatCode="#,##0.0000"/>
    <numFmt numFmtId="173" formatCode="#,##0.0"/>
    <numFmt numFmtId="174" formatCode="#,##0.00"/>
    <numFmt numFmtId="175" formatCode="#,##0"/>
    <numFmt numFmtId="176" formatCode="0.0000E+00"/>
    <numFmt numFmtId="177" formatCode="0.000000"/>
    <numFmt numFmtId="178" formatCode="0.000E+00"/>
    <numFmt numFmtId="179" formatCode="0.00000"/>
    <numFmt numFmtId="180" formatCode="0.000000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b val="true"/>
      <sz val="24"/>
      <color rgb="FF000000"/>
      <name val="Arial"/>
      <family val="2"/>
    </font>
    <font>
      <sz val="12"/>
      <color rgb="FF000000"/>
      <name val="Arial"/>
      <family val="2"/>
    </font>
    <font>
      <u val="single"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 val="true"/>
      <sz val="9"/>
      <name val="Arial"/>
      <family val="2"/>
    </font>
    <font>
      <b val="true"/>
      <vertAlign val="subscript"/>
      <sz val="9"/>
      <name val="Arial"/>
      <family val="2"/>
    </font>
    <font>
      <b val="true"/>
      <vertAlign val="superscript"/>
      <sz val="9"/>
      <name val="Arial"/>
      <family val="2"/>
    </font>
    <font>
      <b val="true"/>
      <sz val="10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sz val="9"/>
      <name val="Arial"/>
      <family val="2"/>
    </font>
    <font>
      <vertAlign val="superscript"/>
      <sz val="12"/>
      <name val="Arial"/>
      <family val="2"/>
    </font>
    <font>
      <b val="true"/>
      <vertAlign val="superscript"/>
      <sz val="10"/>
      <name val="Arial"/>
      <family val="2"/>
    </font>
    <font>
      <b val="true"/>
      <vertAlign val="subscript"/>
      <sz val="10"/>
      <name val="Arial"/>
      <family val="2"/>
    </font>
    <font>
      <b val="true"/>
      <sz val="10"/>
      <color rgb="FF0000FF"/>
      <name val="Arial"/>
      <family val="2"/>
    </font>
    <font>
      <b val="true"/>
      <sz val="10"/>
      <color rgb="FFC9211E"/>
      <name val="Arial"/>
      <family val="2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DBB6"/>
      </patternFill>
    </fill>
    <fill>
      <patternFill patternType="solid">
        <fgColor rgb="FFFFCCCC"/>
        <bgColor rgb="FFFFDBB6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DBB6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3" applyFont="true" applyBorder="true" applyAlignment="true" applyProtection="false">
      <alignment horizontal="general" vertical="bottom" textRotation="0" wrapText="false" indent="0" shrinkToFit="false"/>
    </xf>
    <xf numFmtId="164" fontId="0" fillId="0" borderId="3" applyFont="true" applyBorder="true" applyAlignment="true" applyProtection="false">
      <alignment horizontal="general" vertical="bottom" textRotation="0" wrapText="false" indent="0" shrinkToFit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left" vertical="bottom" textRotation="0" wrapText="false" indent="1" shrinkToFit="false"/>
      <protection locked="true" hidden="tru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" xfId="0" applyFont="true" applyBorder="true" applyAlignment="true" applyProtection="true">
      <alignment horizontal="left" vertical="center" textRotation="0" wrapText="true" indent="1" shrinkToFit="false"/>
      <protection locked="true" hidden="true"/>
    </xf>
    <xf numFmtId="164" fontId="1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7" fontId="1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3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5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6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7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8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9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0" fillId="9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9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0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3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7" fontId="1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19" fillId="9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8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2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Status 18" xfId="34"/>
    <cellStyle name="Text 19" xfId="35"/>
    <cellStyle name="Warning 20" xfId="36"/>
    <cellStyle name="Untitled1" xfId="37"/>
    <cellStyle name="Untitled2" xfId="38"/>
    <cellStyle name="Untitled3" xfId="39"/>
    <cellStyle name="Untitled4" xfId="40"/>
    <cellStyle name="Untitled5" xfId="41"/>
  </cellStyles>
  <dxfs count="2">
    <dxf>
      <fill>
        <patternFill patternType="solid">
          <bgColor rgb="FF000000"/>
        </patternFill>
      </fill>
    </dxf>
    <dxf>
      <font>
        <name val="Arial"/>
        <family val="2"/>
      </font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CC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95997876153182"/>
          <c:y val="0.0328832079167096"/>
          <c:w val="0.870113493064313"/>
          <c:h val="0.821152458509432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DA!$B$5:$B$45</c:f>
              <c:numCache>
                <c:formatCode>General</c:formatCode>
                <c:ptCount val="4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</c:numCache>
            </c:numRef>
          </c:xVal>
          <c:yVal>
            <c:numRef>
              <c:f>DA!$C$5:$C$45</c:f>
              <c:numCache>
                <c:formatCode>General</c:formatCode>
                <c:ptCount val="41"/>
                <c:pt idx="0">
                  <c:v>29.92</c:v>
                </c:pt>
                <c:pt idx="1">
                  <c:v>29.39</c:v>
                </c:pt>
                <c:pt idx="2">
                  <c:v>28.86</c:v>
                </c:pt>
                <c:pt idx="3">
                  <c:v>28.34</c:v>
                </c:pt>
                <c:pt idx="4">
                  <c:v>27.82</c:v>
                </c:pt>
                <c:pt idx="5">
                  <c:v>27.32</c:v>
                </c:pt>
                <c:pt idx="6">
                  <c:v>26.82</c:v>
                </c:pt>
                <c:pt idx="7">
                  <c:v>26.33</c:v>
                </c:pt>
                <c:pt idx="8">
                  <c:v>25.84</c:v>
                </c:pt>
                <c:pt idx="9">
                  <c:v>25.37</c:v>
                </c:pt>
                <c:pt idx="10">
                  <c:v>24.9</c:v>
                </c:pt>
                <c:pt idx="11">
                  <c:v>24.44</c:v>
                </c:pt>
                <c:pt idx="12">
                  <c:v>23.98</c:v>
                </c:pt>
                <c:pt idx="13">
                  <c:v>23.53</c:v>
                </c:pt>
                <c:pt idx="14">
                  <c:v>23.09</c:v>
                </c:pt>
                <c:pt idx="15">
                  <c:v>22.66</c:v>
                </c:pt>
                <c:pt idx="16">
                  <c:v>22.23</c:v>
                </c:pt>
                <c:pt idx="17">
                  <c:v>21.81</c:v>
                </c:pt>
                <c:pt idx="18">
                  <c:v>21.39</c:v>
                </c:pt>
                <c:pt idx="19">
                  <c:v>20.98</c:v>
                </c:pt>
                <c:pt idx="20">
                  <c:v>20.58</c:v>
                </c:pt>
                <c:pt idx="21">
                  <c:v>20.19</c:v>
                </c:pt>
                <c:pt idx="22">
                  <c:v>19.8</c:v>
                </c:pt>
                <c:pt idx="23">
                  <c:v>19.41</c:v>
                </c:pt>
                <c:pt idx="24">
                  <c:v>19.03</c:v>
                </c:pt>
                <c:pt idx="25">
                  <c:v>18.66</c:v>
                </c:pt>
                <c:pt idx="26">
                  <c:v>18.3</c:v>
                </c:pt>
                <c:pt idx="27">
                  <c:v>17.94</c:v>
                </c:pt>
                <c:pt idx="28">
                  <c:v>17.58</c:v>
                </c:pt>
                <c:pt idx="29">
                  <c:v>17.24</c:v>
                </c:pt>
                <c:pt idx="30">
                  <c:v>16.89</c:v>
                </c:pt>
                <c:pt idx="31">
                  <c:v>16.56</c:v>
                </c:pt>
                <c:pt idx="32">
                  <c:v>16.22</c:v>
                </c:pt>
                <c:pt idx="33">
                  <c:v>15.9</c:v>
                </c:pt>
                <c:pt idx="34">
                  <c:v>15.58</c:v>
                </c:pt>
                <c:pt idx="35">
                  <c:v>15.26</c:v>
                </c:pt>
                <c:pt idx="36">
                  <c:v>14.95</c:v>
                </c:pt>
                <c:pt idx="37">
                  <c:v>14.65</c:v>
                </c:pt>
                <c:pt idx="38">
                  <c:v>14.35</c:v>
                </c:pt>
                <c:pt idx="39">
                  <c:v>14.05</c:v>
                </c:pt>
                <c:pt idx="40">
                  <c:v>13.76</c:v>
                </c:pt>
              </c:numCache>
            </c:numRef>
          </c:yVal>
          <c:smooth val="0"/>
        </c:ser>
        <c:axId val="84549253"/>
        <c:axId val="31741842"/>
      </c:scatterChart>
      <c:valAx>
        <c:axId val="84549253"/>
        <c:scaling>
          <c:orientation val="minMax"/>
          <c:max val="2000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Elevation (ft)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1741842"/>
        <c:crosses val="autoZero"/>
        <c:crossBetween val="between"/>
      </c:valAx>
      <c:valAx>
        <c:axId val="31741842"/>
        <c:scaling>
          <c:orientation val="minMax"/>
          <c:max val="30"/>
          <c:min val="1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Air Pressure (inHg)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549253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1023480</xdr:colOff>
      <xdr:row>3</xdr:row>
      <xdr:rowOff>9000</xdr:rowOff>
    </xdr:from>
    <xdr:to>
      <xdr:col>10</xdr:col>
      <xdr:colOff>545760</xdr:colOff>
      <xdr:row>24</xdr:row>
      <xdr:rowOff>87480</xdr:rowOff>
    </xdr:to>
    <xdr:graphicFrame>
      <xdr:nvGraphicFramePr>
        <xdr:cNvPr id="0" name=""/>
        <xdr:cNvGraphicFramePr/>
      </xdr:nvGraphicFramePr>
      <xdr:xfrm>
        <a:off x="3367440" y="496800"/>
        <a:ext cx="5423760" cy="3492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www.engineeringtoolbox.com/air-altitude-density-volume-d_195.html" TargetMode="External"/><Relationship Id="rId2" Type="http://schemas.openxmlformats.org/officeDocument/2006/relationships/hyperlink" Target="https://www.engineersedge.com/physics/air_density_equation_15295.htm" TargetMode="External"/><Relationship Id="rId3" Type="http://schemas.openxmlformats.org/officeDocument/2006/relationships/hyperlink" Target="https://www.engineersedge.com/physics/air_density_equation_15295.htm" TargetMode="External"/><Relationship Id="rId4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bergerbullets.com/ballistics-calculator/" TargetMode="External"/><Relationship Id="rId2" Type="http://schemas.openxmlformats.org/officeDocument/2006/relationships/hyperlink" Target="https://bisonballistics.com/calculators/ballistics" TargetMode="External"/><Relationship Id="rId3" Type="http://schemas.openxmlformats.org/officeDocument/2006/relationships/hyperlink" Target="https://strelokpro.online/StrelokPro/android/default.asp" TargetMode="External"/><Relationship Id="rId4" Type="http://schemas.openxmlformats.org/officeDocument/2006/relationships/hyperlink" Target="https://jbmballistics.com/cgi-bin/jbmtraj-5.1.cgi" TargetMode="External"/><Relationship Id="rId5" Type="http://schemas.openxmlformats.org/officeDocument/2006/relationships/hyperlink" Target="https://www.hornady.com/team-hornady/ballistic-information/ballistic-calculator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23"/>
  <sheetViews>
    <sheetView showFormulas="false" showGridLines="fals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13" activeCellId="0" sqref="C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17.57"/>
    <col collapsed="false" customWidth="true" hidden="false" outlineLevel="0" max="3" min="3" style="1" width="10.32"/>
    <col collapsed="false" customWidth="true" hidden="false" outlineLevel="0" max="4" min="4" style="2" width="27.5"/>
    <col collapsed="false" customWidth="true" hidden="true" outlineLevel="0" max="5" min="5" style="1" width="11.01"/>
    <col collapsed="false" customWidth="true" hidden="true" outlineLevel="0" max="6" min="6" style="1" width="9.14"/>
    <col collapsed="false" customWidth="true" hidden="false" outlineLevel="0" max="1023" min="7" style="1" width="9.14"/>
  </cols>
  <sheetData>
    <row r="1" customFormat="false" ht="11.5" hidden="false" customHeight="true" outlineLevel="0" collapsed="false"/>
    <row r="2" customFormat="false" ht="28.8" hidden="false" customHeight="true" outlineLevel="0" collapsed="false">
      <c r="A2" s="3"/>
      <c r="B2" s="4" t="s">
        <v>0</v>
      </c>
      <c r="C2" s="5" t="n">
        <v>2690</v>
      </c>
      <c r="D2" s="6" t="s">
        <v>1</v>
      </c>
      <c r="E2" s="4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</row>
    <row r="3" customFormat="false" ht="28.8" hidden="false" customHeight="true" outlineLevel="0" collapsed="false">
      <c r="A3" s="3"/>
      <c r="B3" s="4" t="s">
        <v>3</v>
      </c>
      <c r="C3" s="7" t="n">
        <v>100</v>
      </c>
      <c r="D3" s="6" t="s">
        <v>4</v>
      </c>
      <c r="E3" s="4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customFormat="false" ht="28.8" hidden="false" customHeight="true" outlineLevel="0" collapsed="false">
      <c r="A4" s="3"/>
      <c r="B4" s="4" t="s">
        <v>6</v>
      </c>
      <c r="C4" s="8" t="n">
        <v>0.243</v>
      </c>
      <c r="D4" s="6" t="s">
        <v>7</v>
      </c>
      <c r="E4" s="4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</row>
    <row r="5" customFormat="false" ht="28.8" hidden="false" customHeight="true" outlineLevel="0" collapsed="false">
      <c r="A5" s="3"/>
      <c r="B5" s="4" t="s">
        <v>8</v>
      </c>
      <c r="C5" s="8" t="n">
        <v>2.1</v>
      </c>
      <c r="D5" s="6" t="s">
        <v>9</v>
      </c>
      <c r="E5" s="4" t="s">
        <v>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</row>
    <row r="6" customFormat="false" ht="28.8" hidden="false" customHeight="true" outlineLevel="0" collapsed="false">
      <c r="A6" s="3"/>
      <c r="B6" s="4" t="s">
        <v>10</v>
      </c>
      <c r="C6" s="5" t="n">
        <v>10</v>
      </c>
      <c r="D6" s="6" t="s">
        <v>11</v>
      </c>
      <c r="E6" s="4" t="s">
        <v>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</row>
    <row r="7" customFormat="false" ht="28.8" hidden="false" customHeight="true" outlineLevel="0" collapsed="false">
      <c r="A7" s="3"/>
      <c r="B7" s="4" t="s">
        <v>12</v>
      </c>
      <c r="C7" s="5" t="n">
        <v>90</v>
      </c>
      <c r="D7" s="6" t="s">
        <v>13</v>
      </c>
      <c r="E7" s="4" t="s">
        <v>5</v>
      </c>
      <c r="F7" s="3"/>
      <c r="G7" s="9"/>
      <c r="H7" s="3"/>
      <c r="I7" s="3"/>
      <c r="J7" s="1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0"/>
    </row>
    <row r="8" customFormat="false" ht="28.8" hidden="false" customHeight="true" outlineLevel="0" collapsed="false">
      <c r="A8" s="3"/>
      <c r="B8" s="4" t="s">
        <v>14</v>
      </c>
      <c r="C8" s="7" t="n">
        <v>60</v>
      </c>
      <c r="D8" s="6" t="s">
        <v>15</v>
      </c>
      <c r="E8" s="4" t="s">
        <v>5</v>
      </c>
      <c r="F8" s="3"/>
      <c r="G8" s="3"/>
      <c r="H8" s="3"/>
      <c r="I8" s="3"/>
      <c r="J8" s="1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</row>
    <row r="9" customFormat="false" ht="28.8" hidden="false" customHeight="true" outlineLevel="0" collapsed="false">
      <c r="A9" s="3"/>
      <c r="B9" s="11" t="s">
        <v>16</v>
      </c>
      <c r="C9" s="12" t="n">
        <v>23.3</v>
      </c>
      <c r="D9" s="6" t="s">
        <v>17</v>
      </c>
      <c r="E9" s="4" t="s">
        <v>5</v>
      </c>
      <c r="F9" s="3"/>
      <c r="G9" s="3"/>
      <c r="H9" s="3"/>
      <c r="I9" s="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</row>
    <row r="10" customFormat="false" ht="28.8" hidden="true" customHeight="true" outlineLevel="0" collapsed="false">
      <c r="A10" s="3"/>
      <c r="B10" s="14" t="s">
        <v>18</v>
      </c>
      <c r="C10" s="15" t="n">
        <f aca="false">IF(B9="Air Pressure (inHg)",1.325*C9/(C8+459.7),1.325*(0.0002953006*101325*(1 - (0.0000225577*C9/3.2808))^5.25588)/(C8+459.7))</f>
        <v>0.0594044641139119</v>
      </c>
      <c r="D10" s="6" t="s">
        <v>19</v>
      </c>
      <c r="E10" s="4" t="s">
        <v>20</v>
      </c>
      <c r="F10" s="0" t="s">
        <v>21</v>
      </c>
      <c r="G10" s="3"/>
      <c r="H10" s="1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</row>
    <row r="11" customFormat="false" ht="28.8" hidden="true" customHeight="true" outlineLevel="0" collapsed="false">
      <c r="A11" s="3"/>
      <c r="B11" s="4" t="s">
        <v>22</v>
      </c>
      <c r="C11" s="17" t="n">
        <f aca="false">49.0223*SQRT(C8+459.67)</f>
        <v>1117.5256664814</v>
      </c>
      <c r="D11" s="6" t="s">
        <v>23</v>
      </c>
      <c r="E11" s="4" t="s">
        <v>24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</row>
    <row r="12" customFormat="false" ht="28.8" hidden="true" customHeight="true" outlineLevel="0" collapsed="false">
      <c r="A12" s="3"/>
      <c r="B12" s="4" t="s">
        <v>25</v>
      </c>
      <c r="C12" s="18" t="n">
        <f aca="false">$C$5/12/$C$3/3+0.5*$C$4*((RC!$E$13-RC!$E$12)/(RC!$D$13-RC!$D$12)-RC!$F$12)</f>
        <v>0.00132463974931183</v>
      </c>
      <c r="D12" s="6" t="s">
        <v>26</v>
      </c>
      <c r="E12" s="4" t="s">
        <v>27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</row>
    <row r="13" customFormat="false" ht="28.8" hidden="false" customHeight="true" outlineLevel="0" collapsed="false">
      <c r="A13" s="3"/>
      <c r="B13" s="4" t="s">
        <v>28</v>
      </c>
      <c r="C13" s="5" t="n">
        <v>1000</v>
      </c>
      <c r="D13" s="6" t="s">
        <v>29</v>
      </c>
      <c r="E13" s="4" t="s">
        <v>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</row>
    <row r="14" customFormat="false" ht="28.8" hidden="false" customHeight="true" outlineLevel="0" collapsed="false">
      <c r="A14" s="3"/>
      <c r="B14" s="4" t="s">
        <v>30</v>
      </c>
      <c r="C14" s="19" t="str">
        <f aca="false">IF(RC!E7/C11&gt;1,"Yes","No")</f>
        <v>Yes</v>
      </c>
      <c r="D14" s="6" t="s">
        <v>31</v>
      </c>
      <c r="E14" s="4" t="s">
        <v>32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</row>
    <row r="15" customFormat="false" ht="28.8" hidden="false" customHeight="true" outlineLevel="0" collapsed="false">
      <c r="B15" s="20" t="s">
        <v>33</v>
      </c>
      <c r="C15" s="21" t="n">
        <f aca="false">RC!C7</f>
        <v>9.14770067925382</v>
      </c>
      <c r="D15" s="6" t="s">
        <v>34</v>
      </c>
      <c r="E15" s="4" t="s">
        <v>35</v>
      </c>
    </row>
    <row r="16" customFormat="false" ht="28.8" hidden="false" customHeight="true" outlineLevel="0" collapsed="false">
      <c r="B16" s="20" t="s">
        <v>36</v>
      </c>
      <c r="C16" s="21" t="n">
        <f aca="false">RC!D7</f>
        <v>2.03821883250879</v>
      </c>
      <c r="D16" s="6" t="s">
        <v>34</v>
      </c>
      <c r="E16" s="4" t="s">
        <v>35</v>
      </c>
    </row>
    <row r="17" customFormat="false" ht="28.8" hidden="false" customHeight="true" outlineLevel="0" collapsed="false">
      <c r="B17" s="20" t="s">
        <v>37</v>
      </c>
      <c r="C17" s="21" t="n">
        <f aca="false">C15*3.4377</f>
        <v>31.4470506250709</v>
      </c>
      <c r="D17" s="6" t="s">
        <v>34</v>
      </c>
      <c r="E17" s="4" t="s">
        <v>38</v>
      </c>
    </row>
    <row r="18" customFormat="false" ht="28.8" hidden="false" customHeight="true" outlineLevel="0" collapsed="false">
      <c r="B18" s="20" t="s">
        <v>39</v>
      </c>
      <c r="C18" s="21" t="n">
        <f aca="false">C16*3.4377</f>
        <v>7.00678488051548</v>
      </c>
      <c r="D18" s="6" t="s">
        <v>34</v>
      </c>
      <c r="E18" s="4" t="s">
        <v>40</v>
      </c>
    </row>
    <row r="19" customFormat="false" ht="28.8" hidden="false" customHeight="true" outlineLevel="0" collapsed="false">
      <c r="A19" s="3"/>
      <c r="B19" s="4" t="s">
        <v>41</v>
      </c>
      <c r="C19" s="19" t="n">
        <f aca="false">LARGE(RC!K12:K211,1)</f>
        <v>113.355482230991</v>
      </c>
      <c r="D19" s="6" t="s">
        <v>42</v>
      </c>
      <c r="E19" s="4" t="s">
        <v>35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</row>
    <row r="20" customFormat="false" ht="28.8" hidden="false" customHeight="true" outlineLevel="0" collapsed="false">
      <c r="A20" s="3"/>
      <c r="B20" s="4" t="s">
        <v>43</v>
      </c>
      <c r="C20" s="19" t="n">
        <f aca="false">SMALL(RC!L12:L211,1)</f>
        <v>-377.004255428363</v>
      </c>
      <c r="D20" s="6" t="s">
        <v>44</v>
      </c>
      <c r="E20" s="4" t="s">
        <v>35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</row>
    <row r="21" customFormat="false" ht="19.5" hidden="false" customHeight="true" outlineLevel="0" collapsed="false"/>
    <row r="22" customFormat="false" ht="19.5" hidden="false" customHeight="true" outlineLevel="0" collapsed="false"/>
    <row r="23" customFormat="false" ht="19.5" hidden="false" customHeight="true" outlineLevel="0" collapsed="false"/>
  </sheetData>
  <sheetProtection sheet="true" objects="true" scenarios="true" selectLockedCells="true"/>
  <dataValidations count="10">
    <dataValidation allowBlank="false" error="V must be &gt; 0 and &lt;= 3990 fps" errorStyle="stop" operator="between" showDropDown="false" showErrorMessage="true" showInputMessage="false" sqref="C2" type="custom">
      <formula1>IF(AND(C2&gt;0,C2&lt;=3990),1,0)</formula1>
      <formula2>0</formula2>
    </dataValidation>
    <dataValidation allowBlank="false" error="Zero Distance &gt;= 50 yds&#10;and&#10;Zero Distance &lt; Range" errorStyle="stop" operator="between" showDropDown="false" showErrorMessage="true" showInputMessage="false" sqref="C3" type="custom">
      <formula1>IF(AND(C3&gt;=50,C3&lt;C13),1,0)</formula1>
      <formula2>0</formula2>
    </dataValidation>
    <dataValidation allowBlank="false" error="BC &gt; 0 AND BC &lt; 1" errorStyle="stop" operator="between" showDropDown="false" showErrorMessage="true" showInputMessage="false" sqref="C4" type="custom">
      <formula1>IF(AND(C4&gt;0,C4&lt;1),1,0)</formula1>
      <formula2>0</formula2>
    </dataValidation>
    <dataValidation allowBlank="false" error="Reticle height &gt; 0 and &lt; 5 inches" errorStyle="stop" operator="between" showDropDown="false" showErrorMessage="true" showInputMessage="false" sqref="C5" type="custom">
      <formula1>IF(AND(C5&gt;0,C5&lt;5),1,0)</formula1>
      <formula2>0</formula2>
    </dataValidation>
    <dataValidation allowBlank="false" error="Wind speed &gt;= 0 mph" errorStyle="stop" operator="between" showDropDown="false" showErrorMessage="true" showInputMessage="false" sqref="C6" type="custom">
      <formula1>IF(C6&gt;=0,1,0)</formula1>
      <formula2>0</formula2>
    </dataValidation>
    <dataValidation allowBlank="false" error="Wind direction 0 - 360 degrees" errorStyle="stop" operator="between" showDropDown="false" showErrorMessage="true" showInputMessage="false" sqref="C7" type="custom">
      <formula1>IF(AND(C7&gt;=0,C7&lt;=360),TRUE())</formula1>
      <formula2>0</formula2>
    </dataValidation>
    <dataValidation allowBlank="false" error="Temperature &gt;= -50 AND &lt;= 150 F" errorStyle="stop" operator="between" showDropDown="false" showErrorMessage="true" showInputMessage="false" sqref="C8" type="custom">
      <formula1>IF(AND(C8&gt;=-50,C8&lt;=150),1,0)</formula1>
      <formula2>0</formula2>
    </dataValidation>
    <dataValidation allowBlank="true" errorStyle="stop" operator="equal" showDropDown="false" showErrorMessage="true" showInputMessage="false" sqref="B9" type="list">
      <formula1>"Air Pressure (inHg),Elevation AMSL (ft)"</formula1>
      <formula2>0</formula2>
    </dataValidation>
    <dataValidation allowBlank="true" error="Air Pressure and Altitude &gt;= 0" errorStyle="stop" operator="between" showDropDown="false" showErrorMessage="true" showInputMessage="false" sqref="C9" type="custom">
      <formula1>IF(C9&gt;=0,1,0)</formula1>
      <formula2>0</formula2>
    </dataValidation>
    <dataValidation allowBlank="false" error="Count In Sheet RC Must Be &lt; 200&#10;and&#10;Range Must Be Integer&#10;and&#10;Range Must Be &gt; Zero Distance" errorStyle="stop" operator="between" showDropDown="false" showErrorMessage="true" showInputMessage="false" sqref="C13" type="custom">
      <formula1>IF(AND(RC!J9&lt;200,MOD(RC!C9,1)=0,C13&gt;C3),1,0)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5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39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2" width="9.01"/>
    <col collapsed="false" customWidth="false" hidden="false" outlineLevel="0" max="2" min="2" style="23" width="11.58"/>
    <col collapsed="false" customWidth="true" hidden="false" outlineLevel="0" max="3" min="3" style="22" width="9.01"/>
    <col collapsed="false" customWidth="false" hidden="false" outlineLevel="0" max="4" min="4" style="24" width="11.58"/>
    <col collapsed="false" customWidth="false" hidden="false" outlineLevel="0" max="6" min="5" style="23" width="11.58"/>
    <col collapsed="false" customWidth="true" hidden="false" outlineLevel="0" max="7" min="7" style="23" width="13.44"/>
    <col collapsed="false" customWidth="false" hidden="false" outlineLevel="0" max="8" min="8" style="23" width="11.58"/>
    <col collapsed="false" customWidth="false" hidden="false" outlineLevel="0" max="9" min="9" style="25" width="11.58"/>
    <col collapsed="false" customWidth="false" hidden="false" outlineLevel="0" max="10" min="10" style="24" width="11.58"/>
    <col collapsed="false" customWidth="false" hidden="false" outlineLevel="0" max="11" min="11" style="26" width="11.58"/>
    <col collapsed="false" customWidth="false" hidden="false" outlineLevel="0" max="14" min="12" style="24" width="11.58"/>
    <col collapsed="false" customWidth="true" hidden="false" outlineLevel="0" max="16" min="15" style="24" width="13.87"/>
    <col collapsed="false" customWidth="true" hidden="false" outlineLevel="0" max="17" min="17" style="27" width="13.3"/>
    <col collapsed="false" customWidth="true" hidden="false" outlineLevel="0" max="18" min="18" style="27" width="13.44"/>
    <col collapsed="false" customWidth="true" hidden="false" outlineLevel="0" max="19" min="19" style="27" width="13.03"/>
    <col collapsed="false" customWidth="false" hidden="false" outlineLevel="0" max="1024" min="20" style="27" width="11.58"/>
    <col collapsed="false" customWidth="false" hidden="false" outlineLevel="0" max="16384" min="1025" style="28" width="11.53"/>
  </cols>
  <sheetData>
    <row r="1" customFormat="false" ht="12.8" hidden="false" customHeight="false" outlineLevel="0" collapsed="false">
      <c r="A1" s="22" t="s">
        <v>45</v>
      </c>
      <c r="B1" s="23" t="s">
        <v>46</v>
      </c>
      <c r="C1" s="22" t="s">
        <v>47</v>
      </c>
      <c r="D1" s="24" t="s">
        <v>48</v>
      </c>
      <c r="E1" s="23" t="s">
        <v>46</v>
      </c>
      <c r="F1" s="23" t="s">
        <v>49</v>
      </c>
      <c r="G1" s="23" t="s">
        <v>50</v>
      </c>
      <c r="H1" s="23" t="s">
        <v>51</v>
      </c>
      <c r="I1" s="25" t="s">
        <v>52</v>
      </c>
      <c r="J1" s="24" t="s">
        <v>53</v>
      </c>
      <c r="K1" s="26" t="s">
        <v>54</v>
      </c>
      <c r="L1" s="24" t="s">
        <v>55</v>
      </c>
      <c r="M1" s="24" t="s">
        <v>56</v>
      </c>
      <c r="N1" s="24" t="s">
        <v>57</v>
      </c>
      <c r="O1" s="28"/>
      <c r="P1" s="28"/>
    </row>
    <row r="2" customFormat="false" ht="12.8" hidden="false" customHeight="false" outlineLevel="0" collapsed="false">
      <c r="A2" s="29" t="n">
        <v>5</v>
      </c>
      <c r="B2" s="25" t="n">
        <v>0.1618</v>
      </c>
      <c r="C2" s="30" t="n">
        <f aca="false">INPUT!$C$11*A2</f>
        <v>5587.62833240699</v>
      </c>
      <c r="D2" s="24" t="n">
        <v>4000</v>
      </c>
      <c r="E2" s="23" t="n">
        <f aca="true">INDIRECT("B"&amp;MATCH(D2,$C$1:$C$85,-1))+(D2-INDIRECT("C"&amp;MATCH(D2,$C$1:$C$85,-1)))*(INDIRECT("B"&amp;MATCH(D2,$C$1:$C$85,-1)+1)-INDIRECT("B"&amp;MATCH(D2,$C$1:$C$85,-1)))/(INDIRECT("C"&amp;MATCH(D2,$C$1:$C$85,-1)+1)-INDIRECT("C"&amp;MATCH(D2,$C$1:$C$85,-1)))</f>
        <v>0.211591865512562</v>
      </c>
      <c r="F2" s="23" t="n">
        <f aca="false">1/E2</f>
        <v>4.72607960413597</v>
      </c>
      <c r="H2" s="31"/>
      <c r="I2" s="25" t="n">
        <v>0</v>
      </c>
      <c r="J2" s="32"/>
      <c r="K2" s="26" t="n">
        <v>0</v>
      </c>
      <c r="L2" s="33"/>
      <c r="M2" s="34" t="n">
        <v>0</v>
      </c>
      <c r="N2" s="29" t="n">
        <v>0</v>
      </c>
      <c r="O2" s="28"/>
      <c r="P2" s="28"/>
    </row>
    <row r="3" customFormat="false" ht="12.8" hidden="false" customHeight="false" outlineLevel="0" collapsed="false">
      <c r="A3" s="29" t="n">
        <v>4.8</v>
      </c>
      <c r="B3" s="25" t="n">
        <v>0.1672</v>
      </c>
      <c r="C3" s="30" t="n">
        <f aca="false">INPUT!$C$11*A3</f>
        <v>5364.12319911071</v>
      </c>
      <c r="D3" s="24" t="n">
        <v>3990</v>
      </c>
      <c r="E3" s="23" t="n">
        <f aca="true">INDIRECT("B"&amp;MATCH(D3,$C$1:$C$85,-1))+(D3-INDIRECT("C"&amp;MATCH(D3,$C$1:$C$85,-1)))*(INDIRECT("B"&amp;MATCH(D3,$C$1:$C$85,-1)+1)-INDIRECT("B"&amp;MATCH(D3,$C$1:$C$85,-1)))/(INDIRECT("C"&amp;MATCH(D3,$C$1:$C$85,-1)+1)-INDIRECT("C"&amp;MATCH(D3,$C$1:$C$85,-1)))</f>
        <v>0.212021385848781</v>
      </c>
      <c r="F3" s="23" t="n">
        <f aca="false">1/E3</f>
        <v>4.71650534683905</v>
      </c>
      <c r="G3" s="23" t="n">
        <f aca="false">(D2-D3)*(MIN(F2:F3)+0.5*ABS(F3-F2))</f>
        <v>47.2129247548751</v>
      </c>
      <c r="H3" s="31" t="n">
        <f aca="false">-1/D2+1/D3</f>
        <v>6.26566416040092E-007</v>
      </c>
      <c r="I3" s="25" t="n">
        <f aca="false">SUMPRODUCT($G$2:G3,$H$2:H3)*$B$87*14.4</f>
        <v>0.0182604527787445</v>
      </c>
      <c r="J3" s="32" t="n">
        <f aca="false">LN(D2)-LN(D3)</f>
        <v>0.00250313021811799</v>
      </c>
      <c r="K3" s="26" t="n">
        <f aca="false">SUMPRODUCT($G$2:G3,$J$2:J3)*$B$87*14.4</f>
        <v>72.9504326706002</v>
      </c>
      <c r="L3" s="33" t="n">
        <f aca="false">(-1/D2^2+1/D3^2)/2</f>
        <v>1.56837896746883E-010</v>
      </c>
      <c r="M3" s="34" t="n">
        <f aca="false">SUMPRODUCT($G$2:G3,$L$2:L3)*$B$89*14.4</f>
        <v>0.000293996035670545</v>
      </c>
      <c r="N3" s="29" t="n">
        <f aca="false">SUMPRODUCT($G$2:G3,$J$2:J3,$M$2:M3)*$B$87*14.4</f>
        <v>0.0214471380056075</v>
      </c>
      <c r="O3" s="28"/>
      <c r="P3" s="28"/>
    </row>
    <row r="4" customFormat="false" ht="12.8" hidden="false" customHeight="false" outlineLevel="0" collapsed="false">
      <c r="A4" s="29" t="n">
        <v>4.6</v>
      </c>
      <c r="B4" s="25" t="n">
        <v>0.173</v>
      </c>
      <c r="C4" s="30" t="n">
        <f aca="false">INPUT!$C$11*A4</f>
        <v>5140.61806581443</v>
      </c>
      <c r="D4" s="24" t="n">
        <v>3980</v>
      </c>
      <c r="E4" s="23" t="n">
        <f aca="true">INDIRECT("B"&amp;MATCH(D4,$C$1:$C$85,-1))+(D4-INDIRECT("C"&amp;MATCH(D4,$C$1:$C$85,-1)))*(INDIRECT("B"&amp;MATCH(D4,$C$1:$C$85,-1)+1)-INDIRECT("B"&amp;MATCH(D4,$C$1:$C$85,-1)))/(INDIRECT("C"&amp;MATCH(D4,$C$1:$C$85,-1)+1)-INDIRECT("C"&amp;MATCH(D4,$C$1:$C$85,-1)))</f>
        <v>0.212450906184999</v>
      </c>
      <c r="F4" s="23" t="n">
        <f aca="false">1/E4</f>
        <v>4.70696980284572</v>
      </c>
      <c r="G4" s="23" t="n">
        <f aca="false">(D3-D4)*(MIN(F3:F4)+0.5*ABS(F4-F3))</f>
        <v>47.1173757484238</v>
      </c>
      <c r="H4" s="31" t="n">
        <f aca="false">-1/D3+1/D4</f>
        <v>6.29714990995104E-007</v>
      </c>
      <c r="I4" s="25" t="n">
        <f aca="false">SUMPRODUCT($G$2:G4,$H$2:H4)*$B$87*14.4</f>
        <v>0.0365755256148469</v>
      </c>
      <c r="J4" s="32" t="n">
        <f aca="false">LN(D3)-LN(D4)</f>
        <v>0.00250941160542695</v>
      </c>
      <c r="K4" s="26" t="n">
        <f aca="false">SUMPRODUCT($G$2:G4,$J$2:J4)*$B$87*14.4</f>
        <v>145.935921322422</v>
      </c>
      <c r="L4" s="33" t="n">
        <f aca="false">(-1/D3^2+1/D4^2)/2</f>
        <v>1.58021576498741E-010</v>
      </c>
      <c r="M4" s="34" t="n">
        <f aca="false">SUMPRODUCT($G$2:G4,$L$2:L4)*$B$89*14.4</f>
        <v>0.000589611428234859</v>
      </c>
      <c r="N4" s="29" t="n">
        <f aca="false">SUMPRODUCT($G$2:G4,$J$2:J4,$M$2:M4)*$B$87*14.4</f>
        <v>0.0644802162100273</v>
      </c>
      <c r="Q4" s="24"/>
      <c r="R4" s="24"/>
      <c r="S4" s="24"/>
    </row>
    <row r="5" customFormat="false" ht="12.8" hidden="false" customHeight="false" outlineLevel="0" collapsed="false">
      <c r="A5" s="29" t="n">
        <v>4.4</v>
      </c>
      <c r="B5" s="25" t="n">
        <v>0.1793</v>
      </c>
      <c r="C5" s="30" t="n">
        <f aca="false">INPUT!$C$11*A5</f>
        <v>4917.11293251816</v>
      </c>
      <c r="D5" s="24" t="n">
        <v>3970</v>
      </c>
      <c r="E5" s="23" t="n">
        <f aca="true">INDIRECT("B"&amp;MATCH(D5,$C$1:$C$85,-1))+(D5-INDIRECT("C"&amp;MATCH(D5,$C$1:$C$85,-1)))*(INDIRECT("B"&amp;MATCH(D5,$C$1:$C$85,-1)+1)-INDIRECT("B"&amp;MATCH(D5,$C$1:$C$85,-1)))/(INDIRECT("C"&amp;MATCH(D5,$C$1:$C$85,-1)+1)-INDIRECT("C"&amp;MATCH(D5,$C$1:$C$85,-1)))</f>
        <v>0.212880426521218</v>
      </c>
      <c r="F5" s="23" t="n">
        <f aca="false">1/E5</f>
        <v>4.6974727378251</v>
      </c>
      <c r="G5" s="23" t="n">
        <f aca="false">(D4-D5)*(MIN(F4:F5)+0.5*ABS(F5-F4))</f>
        <v>47.0222127033541</v>
      </c>
      <c r="H5" s="31" t="n">
        <f aca="false">-1/D4+1/D5</f>
        <v>6.32887358707865E-007</v>
      </c>
      <c r="I5" s="25" t="n">
        <f aca="false">SUMPRODUCT($G$2:G5,$H$2:H5)*$B$87*14.4</f>
        <v>0.0549456884836358</v>
      </c>
      <c r="J5" s="32" t="n">
        <f aca="false">LN(D4)-LN(D5)</f>
        <v>0.00251572459724692</v>
      </c>
      <c r="K5" s="26" t="n">
        <f aca="false">SUMPRODUCT($G$2:G5,$J$2:J5)*$B$87*14.4</f>
        <v>218.957241702083</v>
      </c>
      <c r="L5" s="33" t="n">
        <f aca="false">(-1/D4^2+1/D5^2)/2</f>
        <v>1.59217197502879E-010</v>
      </c>
      <c r="M5" s="34" t="n">
        <f aca="false">SUMPRODUCT($G$2:G5,$L$2:L5)*$B$89*14.4</f>
        <v>0.000886861930177153</v>
      </c>
      <c r="N5" s="29" t="n">
        <f aca="false">SUMPRODUCT($G$2:G5,$J$2:J5,$M$2:M5)*$B$87*14.4</f>
        <v>0.129240045346017</v>
      </c>
      <c r="Q5" s="24"/>
      <c r="R5" s="24"/>
      <c r="S5" s="24"/>
    </row>
    <row r="6" customFormat="false" ht="12.8" hidden="false" customHeight="false" outlineLevel="0" collapsed="false">
      <c r="A6" s="29" t="n">
        <v>4.2</v>
      </c>
      <c r="B6" s="25" t="n">
        <v>0.1861</v>
      </c>
      <c r="C6" s="30" t="n">
        <f aca="false">INPUT!$C$11*A6</f>
        <v>4693.60779922188</v>
      </c>
      <c r="D6" s="24" t="n">
        <v>3960</v>
      </c>
      <c r="E6" s="23" t="n">
        <f aca="true">INDIRECT("B"&amp;MATCH(D6,$C$1:$C$85,-1))+(D6-INDIRECT("C"&amp;MATCH(D6,$C$1:$C$85,-1)))*(INDIRECT("B"&amp;MATCH(D6,$C$1:$C$85,-1)+1)-INDIRECT("B"&amp;MATCH(D6,$C$1:$C$85,-1)))/(INDIRECT("C"&amp;MATCH(D6,$C$1:$C$85,-1)+1)-INDIRECT("C"&amp;MATCH(D6,$C$1:$C$85,-1)))</f>
        <v>0.213309946857437</v>
      </c>
      <c r="F6" s="23" t="n">
        <f aca="false">1/E6</f>
        <v>4.68801391933373</v>
      </c>
      <c r="G6" s="23" t="n">
        <f aca="false">(D5-D6)*(MIN(F5:F6)+0.5*ABS(F6-F5))</f>
        <v>46.9274332857941</v>
      </c>
      <c r="H6" s="31" t="n">
        <f aca="false">-1/D5+1/D6</f>
        <v>6.36083759509459E-007</v>
      </c>
      <c r="I6" s="25" t="n">
        <f aca="false">SUMPRODUCT($G$2:G6,$H$2:H6)*$B$87*14.4</f>
        <v>0.0733714154803296</v>
      </c>
      <c r="J6" s="32" t="n">
        <f aca="false">LN(D5)-LN(D6)</f>
        <v>0.00252206943270927</v>
      </c>
      <c r="K6" s="26" t="n">
        <f aca="false">SUMPRODUCT($G$2:G6,$J$2:J6)*$B$87*14.4</f>
        <v>292.015171792367</v>
      </c>
      <c r="L6" s="33" t="n">
        <f aca="false">(-1/D5^2+1/D6^2)/2</f>
        <v>1.60424910722776E-010</v>
      </c>
      <c r="M6" s="34" t="n">
        <f aca="false">SUMPRODUCT($G$2:G6,$L$2:L6)*$B$89*14.4</f>
        <v>0.00118576348000123</v>
      </c>
      <c r="N6" s="29" t="n">
        <f aca="false">SUMPRODUCT($G$2:G6,$J$2:J6,$M$2:M6)*$B$87*14.4</f>
        <v>0.21586947077156</v>
      </c>
      <c r="Q6" s="35"/>
      <c r="R6" s="36"/>
      <c r="S6" s="37"/>
    </row>
    <row r="7" customFormat="false" ht="12.8" hidden="false" customHeight="false" outlineLevel="0" collapsed="false">
      <c r="A7" s="29" t="n">
        <v>4</v>
      </c>
      <c r="B7" s="25" t="n">
        <v>0.1935</v>
      </c>
      <c r="C7" s="30" t="n">
        <f aca="false">INPUT!$C$11*A7</f>
        <v>4470.1026659256</v>
      </c>
      <c r="D7" s="24" t="n">
        <v>3950</v>
      </c>
      <c r="E7" s="23" t="n">
        <f aca="true">INDIRECT("B"&amp;MATCH(D7,$C$1:$C$85,-1))+(D7-INDIRECT("C"&amp;MATCH(D7,$C$1:$C$85,-1)))*(INDIRECT("B"&amp;MATCH(D7,$C$1:$C$85,-1)+1)-INDIRECT("B"&amp;MATCH(D7,$C$1:$C$85,-1)))/(INDIRECT("C"&amp;MATCH(D7,$C$1:$C$85,-1)+1)-INDIRECT("C"&amp;MATCH(D7,$C$1:$C$85,-1)))</f>
        <v>0.213739467193655</v>
      </c>
      <c r="F7" s="23" t="n">
        <f aca="false">1/E7</f>
        <v>4.67859311679657</v>
      </c>
      <c r="G7" s="23" t="n">
        <f aca="false">(D6-D7)*(MIN(F6:F7)+0.5*ABS(F7-F6))</f>
        <v>46.8330351806515</v>
      </c>
      <c r="H7" s="31" t="n">
        <f aca="false">-1/D6+1/D7</f>
        <v>6.39304436772807E-007</v>
      </c>
      <c r="I7" s="25" t="n">
        <f aca="false">SUMPRODUCT($G$2:G7,$H$2:H7)*$B$87*14.4</f>
        <v>0.0918531848748238</v>
      </c>
      <c r="J7" s="32" t="n">
        <f aca="false">LN(D6)-LN(D7)</f>
        <v>0.00252844635335947</v>
      </c>
      <c r="K7" s="26" t="n">
        <f aca="false">SUMPRODUCT($G$2:G7,$J$2:J7)*$B$87*14.4</f>
        <v>365.110491864025</v>
      </c>
      <c r="L7" s="33" t="n">
        <f aca="false">(-1/D6^2+1/D7^2)/2</f>
        <v>1.61644869418001E-010</v>
      </c>
      <c r="M7" s="34" t="n">
        <f aca="false">SUMPRODUCT($G$2:G7,$L$2:L7)*$B$89*14.4</f>
        <v>0.00148633220500314</v>
      </c>
      <c r="N7" s="29" t="n">
        <f aca="false">SUMPRODUCT($G$2:G7,$J$2:J7,$M$2:M7)*$B$87*14.4</f>
        <v>0.324513399029077</v>
      </c>
      <c r="Q7" s="35"/>
      <c r="R7" s="36"/>
      <c r="S7" s="37"/>
    </row>
    <row r="8" customFormat="false" ht="12.8" hidden="false" customHeight="false" outlineLevel="0" collapsed="false">
      <c r="A8" s="29" t="n">
        <v>3.9</v>
      </c>
      <c r="B8" s="25" t="n">
        <v>0.1975</v>
      </c>
      <c r="C8" s="30" t="n">
        <f aca="false">INPUT!$C$11*A8</f>
        <v>4358.35009927746</v>
      </c>
      <c r="D8" s="24" t="n">
        <v>3940</v>
      </c>
      <c r="E8" s="23" t="n">
        <f aca="true">INDIRECT("B"&amp;MATCH(D8,$C$1:$C$85,-1))+(D8-INDIRECT("C"&amp;MATCH(D8,$C$1:$C$85,-1)))*(INDIRECT("B"&amp;MATCH(D8,$C$1:$C$85,-1)+1)-INDIRECT("B"&amp;MATCH(D8,$C$1:$C$85,-1)))/(INDIRECT("C"&amp;MATCH(D8,$C$1:$C$85,-1)+1)-INDIRECT("C"&amp;MATCH(D8,$C$1:$C$85,-1)))</f>
        <v>0.214168987529874</v>
      </c>
      <c r="F8" s="23" t="n">
        <f aca="false">1/E8</f>
        <v>4.66921010148826</v>
      </c>
      <c r="G8" s="23" t="n">
        <f aca="false">(D7-D8)*(MIN(F7:F8)+0.5*ABS(F8-F7))</f>
        <v>46.7390160914241</v>
      </c>
      <c r="H8" s="31" t="n">
        <f aca="false">-1/D7+1/D8</f>
        <v>6.42549636959452E-007</v>
      </c>
      <c r="I8" s="25" t="n">
        <f aca="false">SUMPRODUCT($G$2:G8,$H$2:H8)*$B$87*14.4</f>
        <v>0.110391479167278</v>
      </c>
      <c r="J8" s="32" t="n">
        <f aca="false">LN(D7)-LN(D8)</f>
        <v>0.00253485560318723</v>
      </c>
      <c r="K8" s="26" t="n">
        <f aca="false">SUMPRODUCT($G$2:G8,$J$2:J8)*$B$87*14.4</f>
        <v>438.243984527918</v>
      </c>
      <c r="L8" s="33" t="n">
        <f aca="false">(-1/D7^2+1/D8^2)/2</f>
        <v>1.62877229184931E-010</v>
      </c>
      <c r="M8" s="34" t="n">
        <f aca="false">SUMPRODUCT($G$2:G8,$L$2:L8)*$B$89*14.4</f>
        <v>0.0017885844240916</v>
      </c>
      <c r="N8" s="29" t="n">
        <f aca="false">SUMPRODUCT($G$2:G8,$J$2:J8,$M$2:M8)*$B$87*14.4</f>
        <v>0.455318824887133</v>
      </c>
      <c r="Q8" s="35"/>
      <c r="R8" s="36"/>
      <c r="S8" s="37"/>
    </row>
    <row r="9" customFormat="false" ht="12.8" hidden="false" customHeight="false" outlineLevel="0" collapsed="false">
      <c r="A9" s="29" t="n">
        <v>3.8</v>
      </c>
      <c r="B9" s="25" t="n">
        <v>0.2017</v>
      </c>
      <c r="C9" s="30" t="n">
        <f aca="false">INPUT!$C$11*A9</f>
        <v>4246.59753262932</v>
      </c>
      <c r="D9" s="24" t="n">
        <v>3930</v>
      </c>
      <c r="E9" s="23" t="n">
        <f aca="true">INDIRECT("B"&amp;MATCH(D9,$C$1:$C$85,-1))+(D9-INDIRECT("C"&amp;MATCH(D9,$C$1:$C$85,-1)))*(INDIRECT("B"&amp;MATCH(D9,$C$1:$C$85,-1)+1)-INDIRECT("B"&amp;MATCH(D9,$C$1:$C$85,-1)))/(INDIRECT("C"&amp;MATCH(D9,$C$1:$C$85,-1)+1)-INDIRECT("C"&amp;MATCH(D9,$C$1:$C$85,-1)))</f>
        <v>0.214598507866092</v>
      </c>
      <c r="F9" s="23" t="n">
        <f aca="false">1/E9</f>
        <v>4.65986464651465</v>
      </c>
      <c r="G9" s="23" t="n">
        <f aca="false">(D8-D9)*(MIN(F8:F9)+0.5*ABS(F9-F8))</f>
        <v>46.6453737400146</v>
      </c>
      <c r="H9" s="31" t="n">
        <f aca="false">-1/D8+1/D9</f>
        <v>6.45819609666613E-007</v>
      </c>
      <c r="I9" s="25" t="n">
        <f aca="false">SUMPRODUCT($G$2:G9,$H$2:H9)*$B$87*14.4</f>
        <v>0.1289867851445</v>
      </c>
      <c r="J9" s="32" t="n">
        <f aca="false">LN(D8)-LN(D9)</f>
        <v>0.00254129742867271</v>
      </c>
      <c r="K9" s="26" t="n">
        <f aca="false">SUMPRODUCT($G$2:G9,$J$2:J9)*$B$87*14.4</f>
        <v>511.416434787973</v>
      </c>
      <c r="L9" s="33" t="n">
        <f aca="false">(-1/D8^2+1/D9^2)/2</f>
        <v>1.64122147998487E-010</v>
      </c>
      <c r="M9" s="34" t="n">
        <f aca="false">SUMPRODUCT($G$2:G9,$L$2:L9)*$B$89*14.4</f>
        <v>0.00209253665065741</v>
      </c>
      <c r="N9" s="29" t="n">
        <f aca="false">SUMPRODUCT($G$2:G9,$J$2:J9,$M$2:M9)*$B$87*14.4</f>
        <v>0.608434858874703</v>
      </c>
      <c r="Q9" s="35"/>
      <c r="R9" s="36"/>
      <c r="S9" s="37"/>
    </row>
    <row r="10" customFormat="false" ht="12.8" hidden="false" customHeight="false" outlineLevel="0" collapsed="false">
      <c r="A10" s="29" t="n">
        <v>3.7</v>
      </c>
      <c r="B10" s="25" t="n">
        <v>0.206</v>
      </c>
      <c r="C10" s="30" t="n">
        <f aca="false">INPUT!$C$11*A10</f>
        <v>4134.84496598118</v>
      </c>
      <c r="D10" s="24" t="n">
        <v>3920</v>
      </c>
      <c r="E10" s="23" t="n">
        <f aca="true">INDIRECT("B"&amp;MATCH(D10,$C$1:$C$85,-1))+(D10-INDIRECT("C"&amp;MATCH(D10,$C$1:$C$85,-1)))*(INDIRECT("B"&amp;MATCH(D10,$C$1:$C$85,-1)+1)-INDIRECT("B"&amp;MATCH(D10,$C$1:$C$85,-1)))/(INDIRECT("C"&amp;MATCH(D10,$C$1:$C$85,-1)+1)-INDIRECT("C"&amp;MATCH(D10,$C$1:$C$85,-1)))</f>
        <v>0.215028028202311</v>
      </c>
      <c r="F10" s="23" t="n">
        <f aca="false">1/E10</f>
        <v>4.65055652679446</v>
      </c>
      <c r="G10" s="23" t="n">
        <f aca="false">(D9-D10)*(MIN(F9:F10)+0.5*ABS(F10-F9))</f>
        <v>46.5521058665456</v>
      </c>
      <c r="H10" s="31" t="n">
        <f aca="false">-1/D9+1/D10</f>
        <v>6.49114607675157E-007</v>
      </c>
      <c r="I10" s="25" t="n">
        <f aca="false">SUMPRODUCT($G$2:G10,$H$2:H10)*$B$87*14.4</f>
        <v>0.147639593937149</v>
      </c>
      <c r="J10" s="32" t="n">
        <f aca="false">LN(D9)-LN(D10)</f>
        <v>0.00254777207879897</v>
      </c>
      <c r="K10" s="26" t="n">
        <f aca="false">SUMPRODUCT($G$2:G10,$J$2:J10)*$B$87*14.4</f>
        <v>584.628630093965</v>
      </c>
      <c r="L10" s="33" t="n">
        <f aca="false">(-1/D9^2+1/D10^2)/2</f>
        <v>1.65379786254667E-010</v>
      </c>
      <c r="M10" s="34" t="n">
        <f aca="false">SUMPRODUCT($G$2:G10,$L$2:L10)*$B$89*14.4</f>
        <v>0.00239820559549284</v>
      </c>
      <c r="N10" s="29" t="n">
        <f aca="false">SUMPRODUCT($G$2:G10,$J$2:J10,$M$2:M10)*$B$87*14.4</f>
        <v>0.784012755315848</v>
      </c>
      <c r="Q10" s="35"/>
      <c r="R10" s="36"/>
      <c r="S10" s="37"/>
    </row>
    <row r="11" customFormat="false" ht="12.8" hidden="false" customHeight="false" outlineLevel="0" collapsed="false">
      <c r="A11" s="29" t="n">
        <v>3.6</v>
      </c>
      <c r="B11" s="25" t="n">
        <v>0.2106</v>
      </c>
      <c r="C11" s="30" t="n">
        <f aca="false">INPUT!$C$11*A11</f>
        <v>4023.09239933304</v>
      </c>
      <c r="D11" s="24" t="n">
        <v>3910</v>
      </c>
      <c r="E11" s="23" t="n">
        <f aca="true">INDIRECT("B"&amp;MATCH(D11,$C$1:$C$85,-1))+(D11-INDIRECT("C"&amp;MATCH(D11,$C$1:$C$85,-1)))*(INDIRECT("B"&amp;MATCH(D11,$C$1:$C$85,-1)+1)-INDIRECT("B"&amp;MATCH(D11,$C$1:$C$85,-1)))/(INDIRECT("C"&amp;MATCH(D11,$C$1:$C$85,-1)+1)-INDIRECT("C"&amp;MATCH(D11,$C$1:$C$85,-1)))</f>
        <v>0.215461145322188</v>
      </c>
      <c r="F11" s="23" t="n">
        <f aca="false">1/E11</f>
        <v>4.641208040107</v>
      </c>
      <c r="G11" s="23" t="n">
        <f aca="false">(D10-D11)*(MIN(F10:F11)+0.5*ABS(F11-F10))</f>
        <v>46.4588228345073</v>
      </c>
      <c r="H11" s="31" t="n">
        <f aca="false">-1/D10+1/D11</f>
        <v>6.52434886998232E-007</v>
      </c>
      <c r="I11" s="25" t="n">
        <f aca="false">SUMPRODUCT($G$2:G11,$H$2:H11)*$B$87*14.4</f>
        <v>0.166350245059885</v>
      </c>
      <c r="J11" s="32" t="n">
        <f aca="false">LN(D10)-LN(D11)</f>
        <v>0.00255427980509637</v>
      </c>
      <c r="K11" s="26" t="n">
        <f aca="false">SUMPRODUCT($G$2:G11,$J$2:J11)*$B$87*14.4</f>
        <v>657.880749585755</v>
      </c>
      <c r="L11" s="33" t="n">
        <f aca="false">(-1/D10^2+1/D11^2)/2</f>
        <v>1.6665030681392E-010</v>
      </c>
      <c r="M11" s="34" t="n">
        <f aca="false">SUMPRODUCT($G$2:G11,$L$2:L11)*$B$89*14.4</f>
        <v>0.00270560560652158</v>
      </c>
      <c r="N11" s="29" t="n">
        <f aca="false">SUMPRODUCT($G$2:G11,$J$2:J11,$M$2:M11)*$B$87*14.4</f>
        <v>0.982204100502425</v>
      </c>
      <c r="Q11" s="35"/>
      <c r="R11" s="36"/>
      <c r="S11" s="37"/>
    </row>
    <row r="12" customFormat="false" ht="12.8" hidden="false" customHeight="false" outlineLevel="0" collapsed="false">
      <c r="A12" s="29" t="n">
        <v>3.5</v>
      </c>
      <c r="B12" s="25" t="n">
        <v>0.2154</v>
      </c>
      <c r="C12" s="30" t="n">
        <f aca="false">INPUT!$C$11*A12</f>
        <v>3911.3398326849</v>
      </c>
      <c r="D12" s="24" t="n">
        <v>3900</v>
      </c>
      <c r="E12" s="23" t="n">
        <f aca="true">INDIRECT("B"&amp;MATCH(D12,$C$1:$C$85,-1))+(D12-INDIRECT("C"&amp;MATCH(D12,$C$1:$C$85,-1)))*(INDIRECT("B"&amp;MATCH(D12,$C$1:$C$85,-1)+1)-INDIRECT("B"&amp;MATCH(D12,$C$1:$C$85,-1)))/(INDIRECT("C"&amp;MATCH(D12,$C$1:$C$85,-1)+1)-INDIRECT("C"&amp;MATCH(D12,$C$1:$C$85,-1)))</f>
        <v>0.21591751067942</v>
      </c>
      <c r="F12" s="23" t="n">
        <f aca="false">1/E12</f>
        <v>4.63139833751017</v>
      </c>
      <c r="G12" s="23" t="n">
        <f aca="false">(D11-D12)*(MIN(F11:F12)+0.5*ABS(F12-F11))</f>
        <v>46.3630318880859</v>
      </c>
      <c r="H12" s="31" t="n">
        <f aca="false">-1/D11+1/D12</f>
        <v>6.55780706931624E-007</v>
      </c>
      <c r="I12" s="25" t="n">
        <f aca="false">SUMPRODUCT($G$2:G12,$H$2:H12)*$B$87*14.4</f>
        <v>0.185118071916724</v>
      </c>
      <c r="J12" s="32" t="n">
        <f aca="false">LN(D11)-LN(D12)</f>
        <v>0.00256082086167453</v>
      </c>
      <c r="K12" s="26" t="n">
        <f aca="false">SUMPRODUCT($G$2:G12,$J$2:J12)*$B$87*14.4</f>
        <v>731.169033360014</v>
      </c>
      <c r="L12" s="33" t="n">
        <f aca="false">(-1/D11^2+1/D12^2)/2</f>
        <v>1.67933875045439E-010</v>
      </c>
      <c r="M12" s="34" t="n">
        <f aca="false">SUMPRODUCT($G$2:G12,$L$2:L12)*$B$89*14.4</f>
        <v>0.00301473457002747</v>
      </c>
      <c r="N12" s="29" t="n">
        <f aca="false">SUMPRODUCT($G$2:G12,$J$2:J12,$M$2:M12)*$B$87*14.4</f>
        <v>1.20314882317466</v>
      </c>
      <c r="Q12" s="35"/>
      <c r="R12" s="36"/>
      <c r="S12" s="37"/>
    </row>
    <row r="13" customFormat="false" ht="12.8" hidden="false" customHeight="false" outlineLevel="0" collapsed="false">
      <c r="A13" s="29" t="n">
        <v>3.4</v>
      </c>
      <c r="B13" s="25" t="n">
        <v>0.2205</v>
      </c>
      <c r="C13" s="30" t="n">
        <f aca="false">INPUT!$C$11*A13</f>
        <v>3799.58726603676</v>
      </c>
      <c r="D13" s="24" t="n">
        <v>3890</v>
      </c>
      <c r="E13" s="23" t="n">
        <f aca="true">INDIRECT("B"&amp;MATCH(D13,$C$1:$C$85,-1))+(D13-INDIRECT("C"&amp;MATCH(D13,$C$1:$C$85,-1)))*(INDIRECT("B"&amp;MATCH(D13,$C$1:$C$85,-1)+1)-INDIRECT("B"&amp;MATCH(D13,$C$1:$C$85,-1)))/(INDIRECT("C"&amp;MATCH(D13,$C$1:$C$85,-1)+1)-INDIRECT("C"&amp;MATCH(D13,$C$1:$C$85,-1)))</f>
        <v>0.216373876036652</v>
      </c>
      <c r="F13" s="23" t="n">
        <f aca="false">1/E13</f>
        <v>4.62163001521777</v>
      </c>
      <c r="G13" s="23" t="n">
        <f aca="false">(D12-D13)*(MIN(F12:F13)+0.5*ABS(F13-F12))</f>
        <v>46.2651417636397</v>
      </c>
      <c r="H13" s="31" t="n">
        <f aca="false">-1/D12+1/D13</f>
        <v>6.59152330103469E-007</v>
      </c>
      <c r="I13" s="25" t="n">
        <f aca="false">SUMPRODUCT($G$2:G13,$H$2:H13)*$B$87*14.4</f>
        <v>0.203942561650162</v>
      </c>
      <c r="J13" s="32" t="n">
        <f aca="false">LN(D12)-LN(D13)</f>
        <v>0.00256739550524543</v>
      </c>
      <c r="K13" s="26" t="n">
        <f aca="false">SUMPRODUCT($G$2:G13,$J$2:J13)*$B$87*14.4</f>
        <v>804.490340321916</v>
      </c>
      <c r="L13" s="33" t="n">
        <f aca="false">(-1/D12^2+1/D13^2)/2</f>
        <v>1.69230658872393E-010</v>
      </c>
      <c r="M13" s="34" t="n">
        <f aca="false">SUMPRODUCT($G$2:G13,$L$2:L13)*$B$89*14.4</f>
        <v>0.0033255928947757</v>
      </c>
      <c r="N13" s="29" t="n">
        <f aca="false">SUMPRODUCT($G$2:G13,$J$2:J13,$M$2:M13)*$B$87*14.4</f>
        <v>1.44698564064284</v>
      </c>
    </row>
    <row r="14" customFormat="false" ht="12.8" hidden="false" customHeight="false" outlineLevel="0" collapsed="false">
      <c r="A14" s="29" t="n">
        <v>3.3</v>
      </c>
      <c r="B14" s="25" t="n">
        <v>0.2258</v>
      </c>
      <c r="C14" s="30" t="n">
        <f aca="false">INPUT!$C$11*A14</f>
        <v>3687.83469938862</v>
      </c>
      <c r="D14" s="24" t="n">
        <v>3880</v>
      </c>
      <c r="E14" s="23" t="n">
        <f aca="true">INDIRECT("B"&amp;MATCH(D14,$C$1:$C$85,-1))+(D14-INDIRECT("C"&amp;MATCH(D14,$C$1:$C$85,-1)))*(INDIRECT("B"&amp;MATCH(D14,$C$1:$C$85,-1)+1)-INDIRECT("B"&amp;MATCH(D14,$C$1:$C$85,-1)))/(INDIRECT("C"&amp;MATCH(D14,$C$1:$C$85,-1)+1)-INDIRECT("C"&amp;MATCH(D14,$C$1:$C$85,-1)))</f>
        <v>0.216830241393884</v>
      </c>
      <c r="F14" s="23" t="n">
        <f aca="false">1/E14</f>
        <v>4.61190281194884</v>
      </c>
      <c r="G14" s="23" t="n">
        <f aca="false">(D13-D14)*(MIN(F13:F14)+0.5*ABS(F14-F13))</f>
        <v>46.167664135833</v>
      </c>
      <c r="H14" s="31" t="n">
        <f aca="false">-1/D13+1/D14</f>
        <v>6.62550022526725E-007</v>
      </c>
      <c r="I14" s="25" t="n">
        <f aca="false">SUMPRODUCT($G$2:G14,$H$2:H14)*$B$87*14.4</f>
        <v>0.222824218424013</v>
      </c>
      <c r="J14" s="32" t="n">
        <f aca="false">LN(D13)-LN(D14)</f>
        <v>0.00257400399517316</v>
      </c>
      <c r="K14" s="26" t="n">
        <f aca="false">SUMPRODUCT($G$2:G14,$J$2:J14)*$B$87*14.4</f>
        <v>877.845495885916</v>
      </c>
      <c r="L14" s="33" t="n">
        <f aca="false">(-1/D13^2+1/D14^2)/2</f>
        <v>1.70540828818021E-010</v>
      </c>
      <c r="M14" s="34" t="n">
        <f aca="false">SUMPRODUCT($G$2:G14,$L$2:L14)*$B$89*14.4</f>
        <v>0.00363819783050511</v>
      </c>
      <c r="N14" s="29" t="n">
        <f aca="false">SUMPRODUCT($G$2:G14,$J$2:J14,$M$2:M14)*$B$87*14.4</f>
        <v>1.71386620847215</v>
      </c>
    </row>
    <row r="15" customFormat="false" ht="12.8" hidden="false" customHeight="false" outlineLevel="0" collapsed="false">
      <c r="A15" s="29" t="n">
        <v>3.2</v>
      </c>
      <c r="B15" s="25" t="n">
        <v>0.2313</v>
      </c>
      <c r="C15" s="30" t="n">
        <f aca="false">INPUT!$C$11*A15</f>
        <v>3576.08213274048</v>
      </c>
      <c r="D15" s="24" t="n">
        <v>3870</v>
      </c>
      <c r="E15" s="23" t="n">
        <f aca="true">INDIRECT("B"&amp;MATCH(D15,$C$1:$C$85,-1))+(D15-INDIRECT("C"&amp;MATCH(D15,$C$1:$C$85,-1)))*(INDIRECT("B"&amp;MATCH(D15,$C$1:$C$85,-1)+1)-INDIRECT("B"&amp;MATCH(D15,$C$1:$C$85,-1)))/(INDIRECT("C"&amp;MATCH(D15,$C$1:$C$85,-1)+1)-INDIRECT("C"&amp;MATCH(D15,$C$1:$C$85,-1)))</f>
        <v>0.217286606751117</v>
      </c>
      <c r="F15" s="23" t="n">
        <f aca="false">1/E15</f>
        <v>4.60221646861749</v>
      </c>
      <c r="G15" s="23" t="n">
        <f aca="false">(D14-D15)*(MIN(F14:F15)+0.5*ABS(F15-F14))</f>
        <v>46.0705964028316</v>
      </c>
      <c r="H15" s="31" t="n">
        <f aca="false">-1/D14+1/D15</f>
        <v>6.65974053650842E-007</v>
      </c>
      <c r="I15" s="25" t="n">
        <f aca="false">SUMPRODUCT($G$2:G15,$H$2:H15)*$B$87*14.4</f>
        <v>0.241763550884817</v>
      </c>
      <c r="J15" s="32" t="n">
        <f aca="false">LN(D14)-LN(D15)</f>
        <v>0.00258064659349166</v>
      </c>
      <c r="K15" s="26" t="n">
        <f aca="false">SUMPRODUCT($G$2:G15,$J$2:J15)*$B$87*14.4</f>
        <v>951.235327712015</v>
      </c>
      <c r="L15" s="33" t="n">
        <f aca="false">(-1/D14^2+1/D15^2)/2</f>
        <v>1.71864558052768E-010</v>
      </c>
      <c r="M15" s="34" t="n">
        <f aca="false">SUMPRODUCT($G$2:G15,$L$2:L15)*$B$89*14.4</f>
        <v>0.00395256683490928</v>
      </c>
      <c r="N15" s="29" t="n">
        <f aca="false">SUMPRODUCT($G$2:G15,$J$2:J15,$M$2:M15)*$B$87*14.4</f>
        <v>2.00394442376756</v>
      </c>
    </row>
    <row r="16" customFormat="false" ht="12.8" hidden="false" customHeight="false" outlineLevel="0" collapsed="false">
      <c r="A16" s="29" t="n">
        <v>3.1</v>
      </c>
      <c r="B16" s="25" t="n">
        <v>0.2368</v>
      </c>
      <c r="C16" s="30" t="n">
        <f aca="false">INPUT!$C$11*A16</f>
        <v>3464.32956609234</v>
      </c>
      <c r="D16" s="24" t="n">
        <v>3860</v>
      </c>
      <c r="E16" s="23" t="n">
        <f aca="true">INDIRECT("B"&amp;MATCH(D16,$C$1:$C$85,-1))+(D16-INDIRECT("C"&amp;MATCH(D16,$C$1:$C$85,-1)))*(INDIRECT("B"&amp;MATCH(D16,$C$1:$C$85,-1)+1)-INDIRECT("B"&amp;MATCH(D16,$C$1:$C$85,-1)))/(INDIRECT("C"&amp;MATCH(D16,$C$1:$C$85,-1)+1)-INDIRECT("C"&amp;MATCH(D16,$C$1:$C$85,-1)))</f>
        <v>0.217742972108349</v>
      </c>
      <c r="F16" s="23" t="n">
        <f aca="false">1/E16</f>
        <v>4.59257072830989</v>
      </c>
      <c r="G16" s="23" t="n">
        <f aca="false">(D15-D16)*(MIN(F15:F16)+0.5*ABS(F16-F15))</f>
        <v>45.9739359846369</v>
      </c>
      <c r="H16" s="31" t="n">
        <f aca="false">-1/D15+1/D16</f>
        <v>6.6942469641591E-007</v>
      </c>
      <c r="I16" s="25" t="n">
        <f aca="false">SUMPRODUCT($G$2:G16,$H$2:H16)*$B$87*14.4</f>
        <v>0.260761072223288</v>
      </c>
      <c r="J16" s="32" t="n">
        <f aca="false">LN(D15)-LN(D16)</f>
        <v>0.00258732356495095</v>
      </c>
      <c r="K16" s="26" t="n">
        <f aca="false">SUMPRODUCT($G$2:G16,$J$2:J16)*$B$87*14.4</f>
        <v>1024.660665764</v>
      </c>
      <c r="L16" s="33" t="n">
        <f aca="false">(-1/D15^2+1/D16^2)/2</f>
        <v>1.73202022442293E-010</v>
      </c>
      <c r="M16" s="34" t="n">
        <f aca="false">SUMPRODUCT($G$2:G16,$L$2:L16)*$B$89*14.4</f>
        <v>0.00426871757681093</v>
      </c>
      <c r="N16" s="29" t="n">
        <f aca="false">SUMPRODUCT($G$2:G16,$J$2:J16,$M$2:M16)*$B$87*14.4</f>
        <v>2.31737645489333</v>
      </c>
    </row>
    <row r="17" customFormat="false" ht="12.8" hidden="false" customHeight="false" outlineLevel="0" collapsed="false">
      <c r="A17" s="29" t="n">
        <v>3</v>
      </c>
      <c r="B17" s="25" t="n">
        <v>0.2424</v>
      </c>
      <c r="C17" s="30" t="n">
        <f aca="false">INPUT!$C$11*A17</f>
        <v>3352.5769994442</v>
      </c>
      <c r="D17" s="24" t="n">
        <v>3850</v>
      </c>
      <c r="E17" s="23" t="n">
        <f aca="true">INDIRECT("B"&amp;MATCH(D17,$C$1:$C$85,-1))+(D17-INDIRECT("C"&amp;MATCH(D17,$C$1:$C$85,-1)))*(INDIRECT("B"&amp;MATCH(D17,$C$1:$C$85,-1)+1)-INDIRECT("B"&amp;MATCH(D17,$C$1:$C$85,-1)))/(INDIRECT("C"&amp;MATCH(D17,$C$1:$C$85,-1)+1)-INDIRECT("C"&amp;MATCH(D17,$C$1:$C$85,-1)))</f>
        <v>0.218199337465581</v>
      </c>
      <c r="F17" s="23" t="n">
        <f aca="false">1/E17</f>
        <v>4.58296533626158</v>
      </c>
      <c r="G17" s="23" t="n">
        <f aca="false">(D16-D17)*(MIN(F16:F17)+0.5*ABS(F17-F16))</f>
        <v>45.8776803228573</v>
      </c>
      <c r="H17" s="31" t="n">
        <f aca="false">-1/D16+1/D17</f>
        <v>6.72902227306384E-007</v>
      </c>
      <c r="I17" s="25" t="n">
        <f aca="false">SUMPRODUCT($G$2:G17,$H$2:H17)*$B$87*14.4</f>
        <v>0.279817300236623</v>
      </c>
      <c r="J17" s="32" t="n">
        <f aca="false">LN(D16)-LN(D17)</f>
        <v>0.00259403517704548</v>
      </c>
      <c r="K17" s="26" t="n">
        <f aca="false">SUMPRODUCT($G$2:G17,$J$2:J17)*$B$87*14.4</f>
        <v>1098.12234236785</v>
      </c>
      <c r="L17" s="33" t="n">
        <f aca="false">(-1/D16^2+1/D17^2)/2</f>
        <v>1.74553400596602E-010</v>
      </c>
      <c r="M17" s="34" t="n">
        <f aca="false">SUMPRODUCT($G$2:G17,$L$2:L17)*$B$89*14.4</f>
        <v>0.00458666793939269</v>
      </c>
      <c r="N17" s="29" t="n">
        <f aca="false">SUMPRODUCT($G$2:G17,$J$2:J17,$M$2:M17)*$B$87*14.4</f>
        <v>2.65432077174624</v>
      </c>
    </row>
    <row r="18" customFormat="false" ht="12.8" hidden="false" customHeight="false" outlineLevel="0" collapsed="false">
      <c r="A18" s="29" t="n">
        <v>2.95</v>
      </c>
      <c r="B18" s="25" t="n">
        <v>0.2451</v>
      </c>
      <c r="C18" s="30" t="n">
        <f aca="false">INPUT!$C$11*A18</f>
        <v>3296.70071612013</v>
      </c>
      <c r="D18" s="24" t="n">
        <v>3840</v>
      </c>
      <c r="E18" s="23" t="n">
        <f aca="true">INDIRECT("B"&amp;MATCH(D18,$C$1:$C$85,-1))+(D18-INDIRECT("C"&amp;MATCH(D18,$C$1:$C$85,-1)))*(INDIRECT("B"&amp;MATCH(D18,$C$1:$C$85,-1)+1)-INDIRECT("B"&amp;MATCH(D18,$C$1:$C$85,-1)))/(INDIRECT("C"&amp;MATCH(D18,$C$1:$C$85,-1)+1)-INDIRECT("C"&amp;MATCH(D18,$C$1:$C$85,-1)))</f>
        <v>0.218655702822813</v>
      </c>
      <c r="F18" s="23" t="n">
        <f aca="false">1/E18</f>
        <v>4.57340003983498</v>
      </c>
      <c r="G18" s="23" t="n">
        <f aca="false">(D17-D18)*(MIN(F17:F18)+0.5*ABS(F18-F17))</f>
        <v>45.7818268804828</v>
      </c>
      <c r="H18" s="31" t="n">
        <f aca="false">-1/D17+1/D18</f>
        <v>6.76406926406923E-007</v>
      </c>
      <c r="I18" s="25" t="n">
        <f aca="false">SUMPRODUCT($G$2:G18,$H$2:H18)*$B$87*14.4</f>
        <v>0.298932757391757</v>
      </c>
      <c r="J18" s="32" t="n">
        <f aca="false">LN(D17)-LN(D18)</f>
        <v>0.00260078170005862</v>
      </c>
      <c r="K18" s="26" t="n">
        <f aca="false">SUMPRODUCT($G$2:G18,$J$2:J18)*$B$87*14.4</f>
        <v>1171.62119227084</v>
      </c>
      <c r="L18" s="33" t="n">
        <f aca="false">(-1/D17^2+1/D18^2)/2</f>
        <v>1.7591887392009E-010</v>
      </c>
      <c r="M18" s="34" t="n">
        <f aca="false">SUMPRODUCT($G$2:G18,$L$2:L18)*$B$89*14.4</f>
        <v>0.00490643602348488</v>
      </c>
      <c r="N18" s="29" t="n">
        <f aca="false">SUMPRODUCT($G$2:G18,$J$2:J18,$M$2:M18)*$B$87*14.4</f>
        <v>3.014938176595</v>
      </c>
    </row>
    <row r="19" customFormat="false" ht="12.8" hidden="false" customHeight="false" outlineLevel="0" collapsed="false">
      <c r="A19" s="29" t="n">
        <v>2.9</v>
      </c>
      <c r="B19" s="25" t="n">
        <v>0.2479</v>
      </c>
      <c r="C19" s="30" t="n">
        <f aca="false">INPUT!$C$11*A19</f>
        <v>3240.82443279606</v>
      </c>
      <c r="D19" s="24" t="n">
        <v>3830</v>
      </c>
      <c r="E19" s="23" t="n">
        <f aca="true">INDIRECT("B"&amp;MATCH(D19,$C$1:$C$85,-1))+(D19-INDIRECT("C"&amp;MATCH(D19,$C$1:$C$85,-1)))*(INDIRECT("B"&amp;MATCH(D19,$C$1:$C$85,-1)+1)-INDIRECT("B"&amp;MATCH(D19,$C$1:$C$85,-1)))/(INDIRECT("C"&amp;MATCH(D19,$C$1:$C$85,-1)+1)-INDIRECT("C"&amp;MATCH(D19,$C$1:$C$85,-1)))</f>
        <v>0.219112068180046</v>
      </c>
      <c r="F19" s="23" t="n">
        <f aca="false">1/E19</f>
        <v>4.56387458849731</v>
      </c>
      <c r="G19" s="23" t="n">
        <f aca="false">(D18-D19)*(MIN(F18:F19)+0.5*ABS(F19-F18))</f>
        <v>45.6863731416615</v>
      </c>
      <c r="H19" s="31" t="n">
        <f aca="false">-1/D18+1/D19</f>
        <v>6.79939077458656E-007</v>
      </c>
      <c r="I19" s="25" t="n">
        <f aca="false">SUMPRODUCT($G$2:G19,$H$2:H19)*$B$87*14.4</f>
        <v>0.318107970889527</v>
      </c>
      <c r="J19" s="32" t="n">
        <f aca="false">LN(D18)-LN(D19)</f>
        <v>0.00260756340708035</v>
      </c>
      <c r="K19" s="26" t="n">
        <f aca="false">SUMPRODUCT($G$2:G19,$J$2:J19)*$B$87*14.4</f>
        <v>1245.15805270048</v>
      </c>
      <c r="L19" s="33" t="n">
        <f aca="false">(-1/D18^2+1/D19^2)/2</f>
        <v>1.77298626662719E-010</v>
      </c>
      <c r="M19" s="34" t="n">
        <f aca="false">SUMPRODUCT($G$2:G19,$L$2:L19)*$B$89*14.4</f>
        <v>0.00522804015091207</v>
      </c>
      <c r="N19" s="29" t="n">
        <f aca="false">SUMPRODUCT($G$2:G19,$J$2:J19,$M$2:M19)*$B$87*14.4</f>
        <v>3.3993918354932</v>
      </c>
    </row>
    <row r="20" customFormat="false" ht="12.8" hidden="false" customHeight="false" outlineLevel="0" collapsed="false">
      <c r="A20" s="29" t="n">
        <v>2.85</v>
      </c>
      <c r="B20" s="25" t="n">
        <v>0.2506</v>
      </c>
      <c r="C20" s="30" t="n">
        <f aca="false">INPUT!$C$11*A20</f>
        <v>3184.94814947199</v>
      </c>
      <c r="D20" s="24" t="n">
        <v>3820</v>
      </c>
      <c r="E20" s="23" t="n">
        <f aca="true">INDIRECT("B"&amp;MATCH(D20,$C$1:$C$85,-1))+(D20-INDIRECT("C"&amp;MATCH(D20,$C$1:$C$85,-1)))*(INDIRECT("B"&amp;MATCH(D20,$C$1:$C$85,-1)+1)-INDIRECT("B"&amp;MATCH(D20,$C$1:$C$85,-1)))/(INDIRECT("C"&amp;MATCH(D20,$C$1:$C$85,-1)+1)-INDIRECT("C"&amp;MATCH(D20,$C$1:$C$85,-1)))</f>
        <v>0.219568433537278</v>
      </c>
      <c r="F20" s="23" t="n">
        <f aca="false">1/E20</f>
        <v>4.55438873379867</v>
      </c>
      <c r="G20" s="23" t="n">
        <f aca="false">(D19-D20)*(MIN(F19:F20)+0.5*ABS(F20-F19))</f>
        <v>45.5913166114799</v>
      </c>
      <c r="H20" s="31" t="n">
        <f aca="false">-1/D19+1/D20</f>
        <v>6.83498967916593E-007</v>
      </c>
      <c r="I20" s="25" t="n">
        <f aca="false">SUMPRODUCT($G$2:G20,$H$2:H20)*$B$87*14.4</f>
        <v>0.337343472729798</v>
      </c>
      <c r="J20" s="32" t="n">
        <f aca="false">LN(D19)-LN(D20)</f>
        <v>0.00261438057407126</v>
      </c>
      <c r="K20" s="26" t="n">
        <f aca="false">SUMPRODUCT($G$2:G20,$J$2:J20)*$B$87*14.4</f>
        <v>1318.73376342468</v>
      </c>
      <c r="L20" s="33" t="n">
        <f aca="false">(-1/D19^2+1/D20^2)/2</f>
        <v>1.78692845972196E-010</v>
      </c>
      <c r="M20" s="34" t="n">
        <f aca="false">SUMPRODUCT($G$2:G20,$L$2:L20)*$B$89*14.4</f>
        <v>0.0055514988678991</v>
      </c>
      <c r="N20" s="29" t="n">
        <f aca="false">SUMPRODUCT($G$2:G20,$J$2:J20,$M$2:M20)*$B$87*14.4</f>
        <v>3.80784731028342</v>
      </c>
    </row>
    <row r="21" customFormat="false" ht="12.8" hidden="false" customHeight="false" outlineLevel="0" collapsed="false">
      <c r="A21" s="29" t="n">
        <v>2.8</v>
      </c>
      <c r="B21" s="25" t="n">
        <v>0.2533</v>
      </c>
      <c r="C21" s="30" t="n">
        <f aca="false">INPUT!$C$11*A21</f>
        <v>3129.07186614792</v>
      </c>
      <c r="D21" s="24" t="n">
        <v>3810</v>
      </c>
      <c r="E21" s="23" t="n">
        <f aca="true">INDIRECT("B"&amp;MATCH(D21,$C$1:$C$85,-1))+(D21-INDIRECT("C"&amp;MATCH(D21,$C$1:$C$85,-1)))*(INDIRECT("B"&amp;MATCH(D21,$C$1:$C$85,-1)+1)-INDIRECT("B"&amp;MATCH(D21,$C$1:$C$85,-1)))/(INDIRECT("C"&amp;MATCH(D21,$C$1:$C$85,-1)+1)-INDIRECT("C"&amp;MATCH(D21,$C$1:$C$85,-1)))</f>
        <v>0.22002479889451</v>
      </c>
      <c r="F21" s="23" t="n">
        <f aca="false">1/E21</f>
        <v>4.54494222935045</v>
      </c>
      <c r="G21" s="23" t="n">
        <f aca="false">(D20-D21)*(MIN(F20:F21)+0.5*ABS(F21-F20))</f>
        <v>45.4966548157456</v>
      </c>
      <c r="H21" s="31" t="n">
        <f aca="false">-1/D20+1/D21</f>
        <v>6.87086889007954E-007</v>
      </c>
      <c r="I21" s="25" t="n">
        <f aca="false">SUMPRODUCT($G$2:G21,$H$2:H21)*$B$87*14.4</f>
        <v>0.356639799777541</v>
      </c>
      <c r="J21" s="32" t="n">
        <f aca="false">LN(D20)-LN(D21)</f>
        <v>0.0026212334798732</v>
      </c>
      <c r="K21" s="26" t="n">
        <f aca="false">SUMPRODUCT($G$2:G21,$J$2:J21)*$B$87*14.4</f>
        <v>1392.34916681151</v>
      </c>
      <c r="L21" s="33" t="n">
        <f aca="false">(-1/D20^2+1/D21^2)/2</f>
        <v>1.80101721947305E-010</v>
      </c>
      <c r="M21" s="34" t="n">
        <f aca="false">SUMPRODUCT($G$2:G21,$L$2:L21)*$B$89*14.4</f>
        <v>0.00587683094853816</v>
      </c>
      <c r="N21" s="29" t="n">
        <f aca="false">SUMPRODUCT($G$2:G21,$J$2:J21,$M$2:M21)*$B$87*14.4</f>
        <v>4.24047259119629</v>
      </c>
    </row>
    <row r="22" customFormat="false" ht="12.8" hidden="false" customHeight="false" outlineLevel="0" collapsed="false">
      <c r="A22" s="29" t="n">
        <v>2.75</v>
      </c>
      <c r="B22" s="25" t="n">
        <v>0.2561</v>
      </c>
      <c r="C22" s="30" t="n">
        <f aca="false">INPUT!$C$11*A22</f>
        <v>3073.19558282385</v>
      </c>
      <c r="D22" s="24" t="n">
        <v>3800</v>
      </c>
      <c r="E22" s="23" t="n">
        <f aca="true">INDIRECT("B"&amp;MATCH(D22,$C$1:$C$85,-1))+(D22-INDIRECT("C"&amp;MATCH(D22,$C$1:$C$85,-1)))*(INDIRECT("B"&amp;MATCH(D22,$C$1:$C$85,-1)+1)-INDIRECT("B"&amp;MATCH(D22,$C$1:$C$85,-1)))/(INDIRECT("C"&amp;MATCH(D22,$C$1:$C$85,-1)+1)-INDIRECT("C"&amp;MATCH(D22,$C$1:$C$85,-1)))</f>
        <v>0.220481164251742</v>
      </c>
      <c r="F22" s="23" t="n">
        <f aca="false">1/E22</f>
        <v>4.53553483080402</v>
      </c>
      <c r="G22" s="23" t="n">
        <f aca="false">(D21-D22)*(MIN(F21:F22)+0.5*ABS(F22-F21))</f>
        <v>45.4023853007724</v>
      </c>
      <c r="H22" s="31" t="n">
        <f aca="false">-1/D21+1/D22</f>
        <v>6.90703135792234E-007</v>
      </c>
      <c r="I22" s="25" t="n">
        <f aca="false">SUMPRODUCT($G$2:G22,$H$2:H22)*$B$87*14.4</f>
        <v>0.375997493829919</v>
      </c>
      <c r="J22" s="32" t="n">
        <f aca="false">LN(D21)-LN(D22)</f>
        <v>0.00262812240626964</v>
      </c>
      <c r="K22" s="26" t="n">
        <f aca="false">SUMPRODUCT($G$2:G22,$J$2:J22)*$B$87*14.4</f>
        <v>1466.00510789018</v>
      </c>
      <c r="L22" s="33" t="n">
        <f aca="false">(-1/D21^2+1/D22^2)/2</f>
        <v>1.81525447692328E-010</v>
      </c>
      <c r="M22" s="34" t="n">
        <f aca="false">SUMPRODUCT($G$2:G22,$L$2:L22)*$B$89*14.4</f>
        <v>0.00620405539831806</v>
      </c>
      <c r="N22" s="29" t="n">
        <f aca="false">SUMPRODUCT($G$2:G22,$J$2:J22,$M$2:M22)*$B$87*14.4</f>
        <v>4.69743813006363</v>
      </c>
    </row>
    <row r="23" customFormat="false" ht="12.8" hidden="false" customHeight="false" outlineLevel="0" collapsed="false">
      <c r="A23" s="29" t="n">
        <v>2.7</v>
      </c>
      <c r="B23" s="25" t="n">
        <v>0.2588</v>
      </c>
      <c r="C23" s="30" t="n">
        <f aca="false">INPUT!$C$11*A23</f>
        <v>3017.31929949978</v>
      </c>
      <c r="D23" s="24" t="n">
        <v>3790</v>
      </c>
      <c r="E23" s="23" t="n">
        <f aca="true">INDIRECT("B"&amp;MATCH(D23,$C$1:$C$85,-1))+(D23-INDIRECT("C"&amp;MATCH(D23,$C$1:$C$85,-1)))*(INDIRECT("B"&amp;MATCH(D23,$C$1:$C$85,-1)+1)-INDIRECT("B"&amp;MATCH(D23,$C$1:$C$85,-1)))/(INDIRECT("C"&amp;MATCH(D23,$C$1:$C$85,-1)+1)-INDIRECT("C"&amp;MATCH(D23,$C$1:$C$85,-1)))</f>
        <v>0.220954687632856</v>
      </c>
      <c r="F23" s="23" t="n">
        <f aca="false">1/E23</f>
        <v>4.52581482073657</v>
      </c>
      <c r="G23" s="23" t="n">
        <f aca="false">(D22-D23)*(MIN(F22:F23)+0.5*ABS(F23-F22))</f>
        <v>45.306748257703</v>
      </c>
      <c r="H23" s="31" t="n">
        <f aca="false">-1/D22+1/D23</f>
        <v>6.94348007221216E-007</v>
      </c>
      <c r="I23" s="25" t="n">
        <f aca="false">SUMPRODUCT($G$2:G23,$H$2:H23)*$B$87*14.4</f>
        <v>0.395416348458396</v>
      </c>
      <c r="J23" s="32" t="n">
        <f aca="false">LN(D22)-LN(D23)</f>
        <v>0.00263504763800526</v>
      </c>
      <c r="K23" s="26" t="n">
        <f aca="false">SUMPRODUCT($G$2:G23,$J$2:J23)*$B$87*14.4</f>
        <v>1539.6995759226</v>
      </c>
      <c r="L23" s="33" t="n">
        <f aca="false">(-1/D22^2+1/D23^2)/2</f>
        <v>1.82964219372624E-010</v>
      </c>
      <c r="M23" s="34" t="n">
        <f aca="false">SUMPRODUCT($G$2:G23,$L$2:L23)*$B$89*14.4</f>
        <v>0.00653317869155688</v>
      </c>
      <c r="N23" s="29" t="n">
        <f aca="false">SUMPRODUCT($G$2:G23,$J$2:J23,$M$2:M23)*$B$87*14.4</f>
        <v>5.17889725829865</v>
      </c>
    </row>
    <row r="24" customFormat="false" ht="12.8" hidden="false" customHeight="false" outlineLevel="0" collapsed="false">
      <c r="A24" s="29" t="n">
        <v>2.65</v>
      </c>
      <c r="B24" s="25" t="n">
        <v>0.2615</v>
      </c>
      <c r="C24" s="30" t="n">
        <f aca="false">INPUT!$C$11*A24</f>
        <v>2961.44301617571</v>
      </c>
      <c r="D24" s="24" t="n">
        <v>3780</v>
      </c>
      <c r="E24" s="23" t="n">
        <f aca="true">INDIRECT("B"&amp;MATCH(D24,$C$1:$C$85,-1))+(D24-INDIRECT("C"&amp;MATCH(D24,$C$1:$C$85,-1)))*(INDIRECT("B"&amp;MATCH(D24,$C$1:$C$85,-1)+1)-INDIRECT("B"&amp;MATCH(D24,$C$1:$C$85,-1)))/(INDIRECT("C"&amp;MATCH(D24,$C$1:$C$85,-1)+1)-INDIRECT("C"&amp;MATCH(D24,$C$1:$C$85,-1)))</f>
        <v>0.221428949670764</v>
      </c>
      <c r="F24" s="23" t="n">
        <f aca="false">1/E24</f>
        <v>4.51612131786232</v>
      </c>
      <c r="G24" s="23" t="n">
        <f aca="false">(D23-D24)*(MIN(F23:F24)+0.5*ABS(F24-F23))</f>
        <v>45.2096806929945</v>
      </c>
      <c r="H24" s="31" t="n">
        <f aca="false">-1/D23+1/D24</f>
        <v>6.98021806201253E-007</v>
      </c>
      <c r="I24" s="25" t="n">
        <f aca="false">SUMPRODUCT($G$2:G24,$H$2:H24)*$B$87*14.4</f>
        <v>0.414896124245247</v>
      </c>
      <c r="J24" s="32" t="n">
        <f aca="false">LN(D23)-LN(D24)</f>
        <v>0.00264200946283921</v>
      </c>
      <c r="K24" s="26" t="n">
        <f aca="false">SUMPRODUCT($G$2:G24,$J$2:J24)*$B$87*14.4</f>
        <v>1613.43044149961</v>
      </c>
      <c r="L24" s="33" t="n">
        <f aca="false">(-1/D23^2+1/D24^2)/2</f>
        <v>1.84418236271421E-010</v>
      </c>
      <c r="M24" s="34" t="n">
        <f aca="false">SUMPRODUCT($G$2:G24,$L$2:L24)*$B$89*14.4</f>
        <v>0.00686420679328935</v>
      </c>
      <c r="N24" s="29" t="n">
        <f aca="false">SUMPRODUCT($G$2:G24,$J$2:J24,$M$2:M24)*$B$87*14.4</f>
        <v>5.68500116666747</v>
      </c>
    </row>
    <row r="25" customFormat="false" ht="12.8" hidden="false" customHeight="false" outlineLevel="0" collapsed="false">
      <c r="A25" s="29" t="n">
        <v>2.6</v>
      </c>
      <c r="B25" s="25" t="n">
        <v>0.2643</v>
      </c>
      <c r="C25" s="30" t="n">
        <f aca="false">INPUT!$C$11*A25</f>
        <v>2905.56673285164</v>
      </c>
      <c r="D25" s="24" t="n">
        <v>3770</v>
      </c>
      <c r="E25" s="23" t="n">
        <f aca="true">INDIRECT("B"&amp;MATCH(D25,$C$1:$C$85,-1))+(D25-INDIRECT("C"&amp;MATCH(D25,$C$1:$C$85,-1)))*(INDIRECT("B"&amp;MATCH(D25,$C$1:$C$85,-1)+1)-INDIRECT("B"&amp;MATCH(D25,$C$1:$C$85,-1)))/(INDIRECT("C"&amp;MATCH(D25,$C$1:$C$85,-1)+1)-INDIRECT("C"&amp;MATCH(D25,$C$1:$C$85,-1)))</f>
        <v>0.221903211708672</v>
      </c>
      <c r="F25" s="23" t="n">
        <f aca="false">1/E25</f>
        <v>4.50646924981357</v>
      </c>
      <c r="G25" s="23" t="n">
        <f aca="false">(D24-D25)*(MIN(F24:F25)+0.5*ABS(F25-F24))</f>
        <v>45.1129528383794</v>
      </c>
      <c r="H25" s="31" t="n">
        <f aca="false">-1/D24+1/D25</f>
        <v>7.01724839655832E-007</v>
      </c>
      <c r="I25" s="25" t="n">
        <f aca="false">SUMPRODUCT($G$2:G25,$H$2:H25)*$B$87*14.4</f>
        <v>0.434437342184466</v>
      </c>
      <c r="J25" s="32" t="n">
        <f aca="false">LN(D24)-LN(D25)</f>
        <v>0.00264900817157709</v>
      </c>
      <c r="K25" s="26" t="n">
        <f aca="false">SUMPRODUCT($G$2:G25,$J$2:J25)*$B$87*14.4</f>
        <v>1687.19845294545</v>
      </c>
      <c r="L25" s="33" t="n">
        <f aca="false">(-1/D24^2+1/D25^2)/2</f>
        <v>1.85887700847746E-010</v>
      </c>
      <c r="M25" s="34" t="n">
        <f aca="false">SUMPRODUCT($G$2:G25,$L$2:L25)*$B$89*14.4</f>
        <v>0.00719715867218469</v>
      </c>
      <c r="N25" s="29" t="n">
        <f aca="false">SUMPRODUCT($G$2:G25,$J$2:J25,$M$2:M25)*$B$87*14.4</f>
        <v>6.21592124997468</v>
      </c>
    </row>
    <row r="26" customFormat="false" ht="12.8" hidden="false" customHeight="false" outlineLevel="0" collapsed="false">
      <c r="A26" s="29" t="n">
        <v>2.55</v>
      </c>
      <c r="B26" s="25" t="n">
        <v>0.267</v>
      </c>
      <c r="C26" s="30" t="n">
        <f aca="false">INPUT!$C$11*A26</f>
        <v>2849.69044952757</v>
      </c>
      <c r="D26" s="24" t="n">
        <v>3760</v>
      </c>
      <c r="E26" s="23" t="n">
        <f aca="true">INDIRECT("B"&amp;MATCH(D26,$C$1:$C$85,-1))+(D26-INDIRECT("C"&amp;MATCH(D26,$C$1:$C$85,-1)))*(INDIRECT("B"&amp;MATCH(D26,$C$1:$C$85,-1)+1)-INDIRECT("B"&amp;MATCH(D26,$C$1:$C$85,-1)))/(INDIRECT("C"&amp;MATCH(D26,$C$1:$C$85,-1)+1)-INDIRECT("C"&amp;MATCH(D26,$C$1:$C$85,-1)))</f>
        <v>0.22237747374658</v>
      </c>
      <c r="F26" s="23" t="n">
        <f aca="false">1/E26</f>
        <v>4.4968583514875</v>
      </c>
      <c r="G26" s="23" t="n">
        <f aca="false">(D25-D26)*(MIN(F25:F26)+0.5*ABS(F26-F25))</f>
        <v>45.0166380065053</v>
      </c>
      <c r="H26" s="31" t="n">
        <f aca="false">-1/D25+1/D26</f>
        <v>7.05457418590243E-007</v>
      </c>
      <c r="I26" s="25" t="n">
        <f aca="false">SUMPRODUCT($G$2:G26,$H$2:H26)*$B$87*14.4</f>
        <v>0.45404056093032</v>
      </c>
      <c r="J26" s="32" t="n">
        <f aca="false">LN(D25)-LN(D26)</f>
        <v>0.00265604405811537</v>
      </c>
      <c r="K26" s="26" t="n">
        <f aca="false">SUMPRODUCT($G$2:G26,$J$2:J26)*$B$87*14.4</f>
        <v>1761.00448474523</v>
      </c>
      <c r="L26" s="33" t="n">
        <f aca="false">(-1/D25^2+1/D26^2)/2</f>
        <v>1.87372818795655E-010</v>
      </c>
      <c r="M26" s="34" t="n">
        <f aca="false">SUMPRODUCT($G$2:G26,$L$2:L26)*$B$89*14.4</f>
        <v>0.00753205409143421</v>
      </c>
      <c r="N26" s="29" t="n">
        <f aca="false">SUMPRODUCT($G$2:G26,$J$2:J26,$M$2:M26)*$B$87*14.4</f>
        <v>6.77183227376473</v>
      </c>
    </row>
    <row r="27" customFormat="false" ht="12.8" hidden="false" customHeight="false" outlineLevel="0" collapsed="false">
      <c r="A27" s="29" t="n">
        <v>2.5</v>
      </c>
      <c r="B27" s="25" t="n">
        <v>0.2697</v>
      </c>
      <c r="C27" s="30" t="n">
        <f aca="false">INPUT!$C$11*A27</f>
        <v>2793.8141662035</v>
      </c>
      <c r="D27" s="24" t="n">
        <v>3750</v>
      </c>
      <c r="E27" s="23" t="n">
        <f aca="true">INDIRECT("B"&amp;MATCH(D27,$C$1:$C$85,-1))+(D27-INDIRECT("C"&amp;MATCH(D27,$C$1:$C$85,-1)))*(INDIRECT("B"&amp;MATCH(D27,$C$1:$C$85,-1)+1)-INDIRECT("B"&amp;MATCH(D27,$C$1:$C$85,-1)))/(INDIRECT("C"&amp;MATCH(D27,$C$1:$C$85,-1)+1)-INDIRECT("C"&amp;MATCH(D27,$C$1:$C$85,-1)))</f>
        <v>0.222851735784488</v>
      </c>
      <c r="F27" s="23" t="n">
        <f aca="false">1/E27</f>
        <v>4.48728836003801</v>
      </c>
      <c r="G27" s="23" t="n">
        <f aca="false">(D26-D27)*(MIN(F26:F27)+0.5*ABS(F27-F26))</f>
        <v>44.9207335576275</v>
      </c>
      <c r="H27" s="31" t="n">
        <f aca="false">-1/D26+1/D27</f>
        <v>7.09219858156037E-007</v>
      </c>
      <c r="I27" s="25" t="n">
        <f aca="false">SUMPRODUCT($G$2:G27,$H$2:H27)*$B$87*14.4</f>
        <v>0.473706344305331</v>
      </c>
      <c r="J27" s="32" t="n">
        <f aca="false">LN(D26)-LN(D27)</f>
        <v>0.002663117419484</v>
      </c>
      <c r="K27" s="26" t="n">
        <f aca="false">SUMPRODUCT($G$2:G27,$J$2:J27)*$B$87*14.4</f>
        <v>1834.84941403127</v>
      </c>
      <c r="L27" s="33" t="n">
        <f aca="false">(-1/D26^2+1/D27^2)/2</f>
        <v>1.88873799104672E-010</v>
      </c>
      <c r="M27" s="34" t="n">
        <f aca="false">SUMPRODUCT($G$2:G27,$L$2:L27)*$B$89*14.4</f>
        <v>0.00786891306065307</v>
      </c>
      <c r="N27" s="29" t="n">
        <f aca="false">SUMPRODUCT($G$2:G27,$J$2:J27,$M$2:M27)*$B$87*14.4</f>
        <v>7.35291160228667</v>
      </c>
    </row>
    <row r="28" customFormat="false" ht="12.8" hidden="false" customHeight="false" outlineLevel="0" collapsed="false">
      <c r="A28" s="29" t="n">
        <v>2.45</v>
      </c>
      <c r="B28" s="25" t="n">
        <v>0.2725</v>
      </c>
      <c r="C28" s="30" t="n">
        <f aca="false">INPUT!$C$11*A28</f>
        <v>2737.93788287943</v>
      </c>
      <c r="D28" s="24" t="n">
        <v>3740</v>
      </c>
      <c r="E28" s="23" t="n">
        <f aca="true">INDIRECT("B"&amp;MATCH(D28,$C$1:$C$85,-1))+(D28-INDIRECT("C"&amp;MATCH(D28,$C$1:$C$85,-1)))*(INDIRECT("B"&amp;MATCH(D28,$C$1:$C$85,-1)+1)-INDIRECT("B"&amp;MATCH(D28,$C$1:$C$85,-1)))/(INDIRECT("C"&amp;MATCH(D28,$C$1:$C$85,-1)+1)-INDIRECT("C"&amp;MATCH(D28,$C$1:$C$85,-1)))</f>
        <v>0.223325997822396</v>
      </c>
      <c r="F28" s="23" t="n">
        <f aca="false">1/E28</f>
        <v>4.47775901485176</v>
      </c>
      <c r="G28" s="23" t="n">
        <f aca="false">(D27-D28)*(MIN(F27:F28)+0.5*ABS(F28-F27))</f>
        <v>44.8252368744489</v>
      </c>
      <c r="H28" s="31" t="n">
        <f aca="false">-1/D27+1/D28</f>
        <v>7.13012477718353E-007</v>
      </c>
      <c r="I28" s="25" t="n">
        <f aca="false">SUMPRODUCT($G$2:G28,$H$2:H28)*$B$87*14.4</f>
        <v>0.493435261372911</v>
      </c>
      <c r="J28" s="32" t="n">
        <f aca="false">LN(D27)-LN(D28)</f>
        <v>0.0026702285558784</v>
      </c>
      <c r="K28" s="26" t="n">
        <f aca="false">SUMPRODUCT($G$2:G28,$J$2:J28)*$B$87*14.4</f>
        <v>1908.73412064817</v>
      </c>
      <c r="L28" s="33" t="n">
        <f aca="false">(-1/D27^2+1/D28^2)/2</f>
        <v>1.9039085412159E-010</v>
      </c>
      <c r="M28" s="34" t="n">
        <f aca="false">SUMPRODUCT($G$2:G28,$L$2:L28)*$B$89*14.4</f>
        <v>0.00820775583975977</v>
      </c>
      <c r="N28" s="29" t="n">
        <f aca="false">SUMPRODUCT($G$2:G28,$J$2:J28,$M$2:M28)*$B$87*14.4</f>
        <v>7.95933923449047</v>
      </c>
    </row>
    <row r="29" customFormat="false" ht="12.8" hidden="false" customHeight="false" outlineLevel="0" collapsed="false">
      <c r="A29" s="29" t="n">
        <v>2.4</v>
      </c>
      <c r="B29" s="25" t="n">
        <v>0.2752</v>
      </c>
      <c r="C29" s="30" t="n">
        <f aca="false">INPUT!$C$11*A29</f>
        <v>2682.06159955536</v>
      </c>
      <c r="D29" s="24" t="n">
        <v>3730</v>
      </c>
      <c r="E29" s="23" t="n">
        <f aca="true">INDIRECT("B"&amp;MATCH(D29,$C$1:$C$85,-1))+(D29-INDIRECT("C"&amp;MATCH(D29,$C$1:$C$85,-1)))*(INDIRECT("B"&amp;MATCH(D29,$C$1:$C$85,-1)+1)-INDIRECT("B"&amp;MATCH(D29,$C$1:$C$85,-1)))/(INDIRECT("C"&amp;MATCH(D29,$C$1:$C$85,-1)+1)-INDIRECT("C"&amp;MATCH(D29,$C$1:$C$85,-1)))</f>
        <v>0.223800259860304</v>
      </c>
      <c r="F29" s="23" t="n">
        <f aca="false">1/E29</f>
        <v>4.4682700575245</v>
      </c>
      <c r="G29" s="23" t="n">
        <f aca="false">(D28-D29)*(MIN(F28:F29)+0.5*ABS(F29-F28))</f>
        <v>44.7301453618813</v>
      </c>
      <c r="H29" s="31" t="n">
        <f aca="false">-1/D28+1/D29</f>
        <v>7.16835600923305E-007</v>
      </c>
      <c r="I29" s="25" t="n">
        <f aca="false">SUMPRODUCT($G$2:G29,$H$2:H29)*$B$87*14.4</f>
        <v>0.513227886511098</v>
      </c>
      <c r="J29" s="32" t="n">
        <f aca="false">LN(D28)-LN(D29)</f>
        <v>0.00267737777071631</v>
      </c>
      <c r="K29" s="26" t="n">
        <f aca="false">SUMPRODUCT($G$2:G29,$J$2:J29)*$B$87*14.4</f>
        <v>1982.65948721876</v>
      </c>
      <c r="L29" s="33" t="n">
        <f aca="false">(-1/D28^2+1/D29^2)/2</f>
        <v>1.91924199613513E-010</v>
      </c>
      <c r="M29" s="34" t="n">
        <f aca="false">SUMPRODUCT($G$2:G29,$L$2:L29)*$B$89*14.4</f>
        <v>0.00854860294292655</v>
      </c>
      <c r="N29" s="29" t="n">
        <f aca="false">SUMPRODUCT($G$2:G29,$J$2:J29,$M$2:M29)*$B$87*14.4</f>
        <v>8.59129784071272</v>
      </c>
    </row>
    <row r="30" customFormat="false" ht="12.8" hidden="false" customHeight="false" outlineLevel="0" collapsed="false">
      <c r="A30" s="29" t="n">
        <v>2.35</v>
      </c>
      <c r="B30" s="25" t="n">
        <v>0.2779</v>
      </c>
      <c r="C30" s="30" t="n">
        <f aca="false">INPUT!$C$11*A30</f>
        <v>2626.18531623129</v>
      </c>
      <c r="D30" s="24" t="n">
        <v>3720</v>
      </c>
      <c r="E30" s="23" t="n">
        <f aca="true">INDIRECT("B"&amp;MATCH(D30,$C$1:$C$85,-1))+(D30-INDIRECT("C"&amp;MATCH(D30,$C$1:$C$85,-1)))*(INDIRECT("B"&amp;MATCH(D30,$C$1:$C$85,-1)+1)-INDIRECT("B"&amp;MATCH(D30,$C$1:$C$85,-1)))/(INDIRECT("C"&amp;MATCH(D30,$C$1:$C$85,-1)+1)-INDIRECT("C"&amp;MATCH(D30,$C$1:$C$85,-1)))</f>
        <v>0.224274521898212</v>
      </c>
      <c r="F30" s="23" t="n">
        <f aca="false">1/E30</f>
        <v>4.45882123183771</v>
      </c>
      <c r="G30" s="23" t="n">
        <f aca="false">(D29-D30)*(MIN(F29:F30)+0.5*ABS(F30-F29))</f>
        <v>44.6354564468111</v>
      </c>
      <c r="H30" s="31" t="n">
        <f aca="false">-1/D29+1/D30</f>
        <v>7.20689555766931E-007</v>
      </c>
      <c r="I30" s="25" t="n">
        <f aca="false">SUMPRODUCT($G$2:G30,$H$2:H30)*$B$87*14.4</f>
        <v>0.533084799487401</v>
      </c>
      <c r="J30" s="32" t="n">
        <f aca="false">LN(D29)-LN(D30)</f>
        <v>0.00268456537066974</v>
      </c>
      <c r="K30" s="26" t="n">
        <f aca="false">SUMPRODUCT($G$2:G30,$J$2:J30)*$B$87*14.4</f>
        <v>2056.62639921023</v>
      </c>
      <c r="L30" s="33" t="n">
        <f aca="false">(-1/D29^2+1/D30^2)/2</f>
        <v>1.93474054832366E-010</v>
      </c>
      <c r="M30" s="34" t="n">
        <f aca="false">SUMPRODUCT($G$2:G30,$L$2:L30)*$B$89*14.4</f>
        <v>0.00889147514260215</v>
      </c>
      <c r="N30" s="29" t="n">
        <f aca="false">SUMPRODUCT($G$2:G30,$J$2:J30,$M$2:M30)*$B$87*14.4</f>
        <v>9.24897280005995</v>
      </c>
    </row>
    <row r="31" customFormat="false" ht="12.8" hidden="false" customHeight="false" outlineLevel="0" collapsed="false">
      <c r="A31" s="29" t="n">
        <v>2.3</v>
      </c>
      <c r="B31" s="25" t="n">
        <v>0.2807</v>
      </c>
      <c r="C31" s="30" t="n">
        <f aca="false">INPUT!$C$11*A31</f>
        <v>2570.30903290722</v>
      </c>
      <c r="D31" s="24" t="n">
        <v>3710</v>
      </c>
      <c r="E31" s="23" t="n">
        <f aca="true">INDIRECT("B"&amp;MATCH(D31,$C$1:$C$85,-1))+(D31-INDIRECT("C"&amp;MATCH(D31,$C$1:$C$85,-1)))*(INDIRECT("B"&amp;MATCH(D31,$C$1:$C$85,-1)+1)-INDIRECT("B"&amp;MATCH(D31,$C$1:$C$85,-1)))/(INDIRECT("C"&amp;MATCH(D31,$C$1:$C$85,-1)+1)-INDIRECT("C"&amp;MATCH(D31,$C$1:$C$85,-1)))</f>
        <v>0.22474878393612</v>
      </c>
      <c r="F31" s="23" t="n">
        <f aca="false">1/E31</f>
        <v>4.44941228373555</v>
      </c>
      <c r="G31" s="23" t="n">
        <f aca="false">(D30-D31)*(MIN(F30:F31)+0.5*ABS(F31-F30))</f>
        <v>44.5411675778663</v>
      </c>
      <c r="H31" s="31" t="n">
        <f aca="false">-1/D30+1/D31</f>
        <v>7.24574674665997E-007</v>
      </c>
      <c r="I31" s="25" t="n">
        <f aca="false">SUMPRODUCT($G$2:G31,$H$2:H31)*$B$87*14.4</f>
        <v>0.553006585534812</v>
      </c>
      <c r="J31" s="32" t="n">
        <f aca="false">LN(D30)-LN(D31)</f>
        <v>0.00269179166571121</v>
      </c>
      <c r="K31" s="26" t="n">
        <f aca="false">SUMPRODUCT($G$2:G31,$J$2:J31)*$B$87*14.4</f>
        <v>2130.63574500088</v>
      </c>
      <c r="L31" s="33" t="n">
        <f aca="false">(-1/D30^2+1/D31^2)/2</f>
        <v>1.9504064258065E-010</v>
      </c>
      <c r="M31" s="34" t="n">
        <f aca="false">SUMPRODUCT($G$2:G31,$L$2:L31)*$B$89*14.4</f>
        <v>0.00923639347360853</v>
      </c>
      <c r="N31" s="29" t="n">
        <f aca="false">SUMPRODUCT($G$2:G31,$J$2:J31,$M$2:M31)*$B$87*14.4</f>
        <v>9.93255223850671</v>
      </c>
    </row>
    <row r="32" customFormat="false" ht="12.8" hidden="false" customHeight="false" outlineLevel="0" collapsed="false">
      <c r="A32" s="29" t="n">
        <v>2.25</v>
      </c>
      <c r="B32" s="25" t="n">
        <v>0.2835</v>
      </c>
      <c r="C32" s="30" t="n">
        <f aca="false">INPUT!$C$11*A32</f>
        <v>2514.43274958315</v>
      </c>
      <c r="D32" s="24" t="n">
        <v>3700</v>
      </c>
      <c r="E32" s="23" t="n">
        <f aca="true">INDIRECT("B"&amp;MATCH(D32,$C$1:$C$85,-1))+(D32-INDIRECT("C"&amp;MATCH(D32,$C$1:$C$85,-1)))*(INDIRECT("B"&amp;MATCH(D32,$C$1:$C$85,-1)+1)-INDIRECT("B"&amp;MATCH(D32,$C$1:$C$85,-1)))/(INDIRECT("C"&amp;MATCH(D32,$C$1:$C$85,-1)+1)-INDIRECT("C"&amp;MATCH(D32,$C$1:$C$85,-1)))</f>
        <v>0.225223045974028</v>
      </c>
      <c r="F32" s="23" t="n">
        <f aca="false">1/E32</f>
        <v>4.44004296130208</v>
      </c>
      <c r="G32" s="23" t="n">
        <f aca="false">(D31-D32)*(MIN(F31:F32)+0.5*ABS(F32-F31))</f>
        <v>44.4472762251882</v>
      </c>
      <c r="H32" s="31" t="n">
        <f aca="false">-1/D31+1/D32</f>
        <v>7.28491294529009E-007</v>
      </c>
      <c r="I32" s="25" t="n">
        <f aca="false">SUMPRODUCT($G$2:G32,$H$2:H32)*$B$87*14.4</f>
        <v>0.572993835428951</v>
      </c>
      <c r="J32" s="32" t="n">
        <f aca="false">LN(D31)-LN(D32)</f>
        <v>0.00269905696916517</v>
      </c>
      <c r="K32" s="26" t="n">
        <f aca="false">SUMPRODUCT($G$2:G32,$J$2:J32)*$B$87*14.4</f>
        <v>2204.68841594748</v>
      </c>
      <c r="L32" s="33" t="n">
        <f aca="false">(-1/D31^2+1/D32^2)/2</f>
        <v>1.96624189278794E-010</v>
      </c>
      <c r="M32" s="34" t="n">
        <f aca="false">SUMPRODUCT($G$2:G32,$L$2:L32)*$B$89*14.4</f>
        <v>0.00958337923731313</v>
      </c>
      <c r="N32" s="29" t="n">
        <f aca="false">SUMPRODUCT($G$2:G32,$J$2:J32,$M$2:M32)*$B$87*14.4</f>
        <v>10.642227067724</v>
      </c>
    </row>
    <row r="33" customFormat="false" ht="12.8" hidden="false" customHeight="false" outlineLevel="0" collapsed="false">
      <c r="A33" s="29" t="n">
        <v>2.2</v>
      </c>
      <c r="B33" s="25" t="n">
        <v>0.2864</v>
      </c>
      <c r="C33" s="30" t="n">
        <f aca="false">INPUT!$C$11*A33</f>
        <v>2458.55646625908</v>
      </c>
      <c r="D33" s="24" t="n">
        <v>3690</v>
      </c>
      <c r="E33" s="23" t="n">
        <f aca="true">INDIRECT("B"&amp;MATCH(D33,$C$1:$C$85,-1))+(D33-INDIRECT("C"&amp;MATCH(D33,$C$1:$C$85,-1)))*(INDIRECT("B"&amp;MATCH(D33,$C$1:$C$85,-1)+1)-INDIRECT("B"&amp;MATCH(D33,$C$1:$C$85,-1)))/(INDIRECT("C"&amp;MATCH(D33,$C$1:$C$85,-1)+1)-INDIRECT("C"&amp;MATCH(D33,$C$1:$C$85,-1)))</f>
        <v>0.225697308011936</v>
      </c>
      <c r="F33" s="23" t="n">
        <f aca="false">1/E33</f>
        <v>4.43071301473881</v>
      </c>
      <c r="G33" s="23" t="n">
        <f aca="false">(D32-D33)*(MIN(F32:F33)+0.5*ABS(F33-F32))</f>
        <v>44.3537798802045</v>
      </c>
      <c r="H33" s="31" t="n">
        <f aca="false">-1/D32+1/D33</f>
        <v>7.32439756829996E-007</v>
      </c>
      <c r="I33" s="25" t="n">
        <f aca="false">SUMPRODUCT($G$2:G33,$H$2:H33)*$B$87*14.4</f>
        <v>0.593047145566439</v>
      </c>
      <c r="J33" s="32" t="n">
        <f aca="false">LN(D32)-LN(D33)</f>
        <v>0.00270636159774362</v>
      </c>
      <c r="K33" s="26" t="n">
        <f aca="false">SUMPRODUCT($G$2:G33,$J$2:J33)*$B$87*14.4</f>
        <v>2278.78530645303</v>
      </c>
      <c r="L33" s="33" t="n">
        <f aca="false">(-1/D32^2+1/D33^2)/2</f>
        <v>1.98224925033827E-010</v>
      </c>
      <c r="M33" s="34" t="n">
        <f aca="false">SUMPRODUCT($G$2:G33,$L$2:L33)*$B$89*14.4</f>
        <v>0.00993245400587825</v>
      </c>
      <c r="N33" s="29" t="n">
        <f aca="false">SUMPRODUCT($G$2:G33,$J$2:J33,$M$2:M33)*$B$87*14.4</f>
        <v>11.3781910246489</v>
      </c>
    </row>
    <row r="34" customFormat="false" ht="12.8" hidden="false" customHeight="false" outlineLevel="0" collapsed="false">
      <c r="A34" s="29" t="n">
        <v>2.15</v>
      </c>
      <c r="B34" s="25" t="n">
        <v>0.2892</v>
      </c>
      <c r="C34" s="30" t="n">
        <f aca="false">INPUT!$C$11*A34</f>
        <v>2402.68018293501</v>
      </c>
      <c r="D34" s="24" t="n">
        <v>3680</v>
      </c>
      <c r="E34" s="23" t="n">
        <f aca="true">INDIRECT("B"&amp;MATCH(D34,$C$1:$C$85,-1))+(D34-INDIRECT("C"&amp;MATCH(D34,$C$1:$C$85,-1)))*(INDIRECT("B"&amp;MATCH(D34,$C$1:$C$85,-1)+1)-INDIRECT("B"&amp;MATCH(D34,$C$1:$C$85,-1)))/(INDIRECT("C"&amp;MATCH(D34,$C$1:$C$85,-1)+1)-INDIRECT("C"&amp;MATCH(D34,$C$1:$C$85,-1)))</f>
        <v>0.226185591561159</v>
      </c>
      <c r="F34" s="23" t="n">
        <f aca="false">1/E34</f>
        <v>4.42114810717112</v>
      </c>
      <c r="G34" s="23" t="n">
        <f aca="false">(D33-D34)*(MIN(F33:F34)+0.5*ABS(F34-F33))</f>
        <v>44.2593056095497</v>
      </c>
      <c r="H34" s="31" t="n">
        <f aca="false">-1/D33+1/D34</f>
        <v>7.36420407682341E-007</v>
      </c>
      <c r="I34" s="25" t="n">
        <f aca="false">SUMPRODUCT($G$2:G34,$H$2:H34)*$B$87*14.4</f>
        <v>0.61316649506858</v>
      </c>
      <c r="J34" s="32" t="n">
        <f aca="false">LN(D33)-LN(D34)</f>
        <v>0.00271370587159581</v>
      </c>
      <c r="K34" s="26" t="n">
        <f aca="false">SUMPRODUCT($G$2:G34,$J$2:J34)*$B$87*14.4</f>
        <v>2352.92501837177</v>
      </c>
      <c r="L34" s="33" t="n">
        <f aca="false">(-1/D33^2+1/D34^2)/2</f>
        <v>1.99843083709601E-010</v>
      </c>
      <c r="M34" s="34" t="n">
        <f aca="false">SUMPRODUCT($G$2:G34,$L$2:L34)*$B$89*14.4</f>
        <v>0.0102836287528087</v>
      </c>
      <c r="N34" s="29" t="n">
        <f aca="false">SUMPRODUCT($G$2:G34,$J$2:J34,$M$2:M34)*$B$87*14.4</f>
        <v>12.1406162978614</v>
      </c>
    </row>
    <row r="35" customFormat="false" ht="12.8" hidden="false" customHeight="false" outlineLevel="0" collapsed="false">
      <c r="A35" s="29" t="n">
        <v>2.1</v>
      </c>
      <c r="B35" s="25" t="n">
        <v>0.2922</v>
      </c>
      <c r="C35" s="30" t="n">
        <f aca="false">INPUT!$C$11*A35</f>
        <v>2346.80389961094</v>
      </c>
      <c r="D35" s="24" t="n">
        <v>3670</v>
      </c>
      <c r="E35" s="23" t="n">
        <f aca="true">INDIRECT("B"&amp;MATCH(D35,$C$1:$C$85,-1))+(D35-INDIRECT("C"&amp;MATCH(D35,$C$1:$C$85,-1)))*(INDIRECT("B"&amp;MATCH(D35,$C$1:$C$85,-1)+1)-INDIRECT("B"&amp;MATCH(D35,$C$1:$C$85,-1)))/(INDIRECT("C"&amp;MATCH(D35,$C$1:$C$85,-1)+1)-INDIRECT("C"&amp;MATCH(D35,$C$1:$C$85,-1)))</f>
        <v>0.226677750279743</v>
      </c>
      <c r="F35" s="23" t="n">
        <f aca="false">1/E35</f>
        <v>4.41154898866739</v>
      </c>
      <c r="G35" s="23" t="n">
        <f aca="false">(D34-D35)*(MIN(F34:F35)+0.5*ABS(F35-F34))</f>
        <v>44.1634854791926</v>
      </c>
      <c r="H35" s="31" t="n">
        <f aca="false">-1/D34+1/D35</f>
        <v>7.40433597914948E-007</v>
      </c>
      <c r="I35" s="25" t="n">
        <f aca="false">SUMPRODUCT($G$2:G35,$H$2:H35)*$B$87*14.4</f>
        <v>0.633351691614001</v>
      </c>
      <c r="J35" s="32" t="n">
        <f aca="false">LN(D34)-LN(D35)</f>
        <v>0.00272109011435973</v>
      </c>
      <c r="K35" s="26" t="n">
        <f aca="false">SUMPRODUCT($G$2:G35,$J$2:J35)*$B$87*14.4</f>
        <v>2427.10552413329</v>
      </c>
      <c r="L35" s="33" t="n">
        <f aca="false">(-1/D34^2+1/D35^2)/2</f>
        <v>2.01478902998568E-010</v>
      </c>
      <c r="M35" s="34" t="n">
        <f aca="false">SUMPRODUCT($G$2:G35,$L$2:L35)*$B$89*14.4</f>
        <v>0.0106369115405871</v>
      </c>
      <c r="N35" s="29" t="n">
        <f aca="false">SUMPRODUCT($G$2:G35,$J$2:J35,$M$2:M35)*$B$87*14.4</f>
        <v>12.9296677756827</v>
      </c>
    </row>
    <row r="36" customFormat="false" ht="12.8" hidden="false" customHeight="false" outlineLevel="0" collapsed="false">
      <c r="A36" s="29" t="n">
        <v>2.05</v>
      </c>
      <c r="B36" s="25" t="n">
        <v>0.2951</v>
      </c>
      <c r="C36" s="30" t="n">
        <f aca="false">INPUT!$C$11*A36</f>
        <v>2290.92761628687</v>
      </c>
      <c r="D36" s="24" t="n">
        <v>3660</v>
      </c>
      <c r="E36" s="23" t="n">
        <f aca="true">INDIRECT("B"&amp;MATCH(D36,$C$1:$C$85,-1))+(D36-INDIRECT("C"&amp;MATCH(D36,$C$1:$C$85,-1)))*(INDIRECT("B"&amp;MATCH(D36,$C$1:$C$85,-1)+1)-INDIRECT("B"&amp;MATCH(D36,$C$1:$C$85,-1)))/(INDIRECT("C"&amp;MATCH(D36,$C$1:$C$85,-1)+1)-INDIRECT("C"&amp;MATCH(D36,$C$1:$C$85,-1)))</f>
        <v>0.227169908998327</v>
      </c>
      <c r="F36" s="23" t="n">
        <f aca="false">1/E36</f>
        <v>4.40199146273094</v>
      </c>
      <c r="G36" s="23" t="n">
        <f aca="false">(D35-D36)*(MIN(F35:F36)+0.5*ABS(F36-F35))</f>
        <v>44.0677022569917</v>
      </c>
      <c r="H36" s="31" t="n">
        <f aca="false">-1/D35+1/D36</f>
        <v>7.44479683149435E-007</v>
      </c>
      <c r="I36" s="25" t="n">
        <f aca="false">SUMPRODUCT($G$2:G36,$H$2:H36)*$B$87*14.4</f>
        <v>0.653603172234865</v>
      </c>
      <c r="J36" s="32" t="n">
        <f aca="false">LN(D35)-LN(D36)</f>
        <v>0.00272851465320478</v>
      </c>
      <c r="K36" s="26" t="n">
        <f aca="false">SUMPRODUCT($G$2:G36,$J$2:J36)*$B$87*14.4</f>
        <v>2501.32710851469</v>
      </c>
      <c r="L36" s="33" t="n">
        <f aca="false">(-1/D35^2+1/D36^2)/2</f>
        <v>2.03132624495072E-010</v>
      </c>
      <c r="M36" s="34" t="n">
        <f aca="false">SUMPRODUCT($G$2:G36,$L$2:L36)*$B$89*14.4</f>
        <v>0.0109923215427388</v>
      </c>
      <c r="N36" s="29" t="n">
        <f aca="false">SUMPRODUCT($G$2:G36,$J$2:J36,$M$2:M36)*$B$87*14.4</f>
        <v>13.7455352966147</v>
      </c>
    </row>
    <row r="37" customFormat="false" ht="12.8" hidden="false" customHeight="false" outlineLevel="0" collapsed="false">
      <c r="A37" s="29" t="n">
        <v>2</v>
      </c>
      <c r="B37" s="25" t="n">
        <v>0.298</v>
      </c>
      <c r="C37" s="30" t="n">
        <f aca="false">INPUT!$C$11*A37</f>
        <v>2235.0513329628</v>
      </c>
      <c r="D37" s="24" t="n">
        <v>3650</v>
      </c>
      <c r="E37" s="23" t="n">
        <f aca="true">INDIRECT("B"&amp;MATCH(D37,$C$1:$C$85,-1))+(D37-INDIRECT("C"&amp;MATCH(D37,$C$1:$C$85,-1)))*(INDIRECT("B"&amp;MATCH(D37,$C$1:$C$85,-1)+1)-INDIRECT("B"&amp;MATCH(D37,$C$1:$C$85,-1)))/(INDIRECT("C"&amp;MATCH(D37,$C$1:$C$85,-1)+1)-INDIRECT("C"&amp;MATCH(D37,$C$1:$C$85,-1)))</f>
        <v>0.227662067716911</v>
      </c>
      <c r="F37" s="23" t="n">
        <f aca="false">1/E37</f>
        <v>4.39247525961797</v>
      </c>
      <c r="G37" s="23" t="n">
        <f aca="false">(D36-D37)*(MIN(F36:F37)+0.5*ABS(F37-F36))</f>
        <v>43.9723336117445</v>
      </c>
      <c r="H37" s="31" t="n">
        <f aca="false">-1/D36+1/D37</f>
        <v>7.48559023879014E-007</v>
      </c>
      <c r="I37" s="25" t="n">
        <f aca="false">SUMPRODUCT($G$2:G37,$H$2:H37)*$B$87*14.4</f>
        <v>0.673921552700145</v>
      </c>
      <c r="J37" s="32" t="n">
        <f aca="false">LN(D36)-LN(D37)</f>
        <v>0.00273597981887441</v>
      </c>
      <c r="K37" s="26" t="n">
        <f aca="false">SUMPRODUCT($G$2:G37,$J$2:J37)*$B$87*14.4</f>
        <v>2575.59069646418</v>
      </c>
      <c r="L37" s="33" t="n">
        <f aca="false">(-1/D36^2+1/D37^2)/2</f>
        <v>2.04804493770331E-010</v>
      </c>
      <c r="M37" s="34" t="n">
        <f aca="false">SUMPRODUCT($G$2:G37,$L$2:L37)*$B$89*14.4</f>
        <v>0.0113498812355475</v>
      </c>
      <c r="N37" s="29" t="n">
        <f aca="false">SUMPRODUCT($G$2:G37,$J$2:J37,$M$2:M37)*$B$87*14.4</f>
        <v>14.5884181999669</v>
      </c>
    </row>
    <row r="38" customFormat="false" ht="12.8" hidden="false" customHeight="false" outlineLevel="0" collapsed="false">
      <c r="A38" s="29" t="n">
        <v>1.95</v>
      </c>
      <c r="B38" s="25" t="n">
        <v>0.301</v>
      </c>
      <c r="C38" s="30" t="n">
        <f aca="false">INPUT!$C$11*A38</f>
        <v>2179.17504963873</v>
      </c>
      <c r="D38" s="24" t="n">
        <v>3640</v>
      </c>
      <c r="E38" s="23" t="n">
        <f aca="true">INDIRECT("B"&amp;MATCH(D38,$C$1:$C$85,-1))+(D38-INDIRECT("C"&amp;MATCH(D38,$C$1:$C$85,-1)))*(INDIRECT("B"&amp;MATCH(D38,$C$1:$C$85,-1)+1)-INDIRECT("B"&amp;MATCH(D38,$C$1:$C$85,-1)))/(INDIRECT("C"&amp;MATCH(D38,$C$1:$C$85,-1)+1)-INDIRECT("C"&amp;MATCH(D38,$C$1:$C$85,-1)))</f>
        <v>0.228154226435495</v>
      </c>
      <c r="F38" s="23" t="n">
        <f aca="false">1/E38</f>
        <v>4.38300011191214</v>
      </c>
      <c r="G38" s="23" t="n">
        <f aca="false">(D37-D38)*(MIN(F37:F38)+0.5*ABS(F38-F37))</f>
        <v>43.8773768576505</v>
      </c>
      <c r="H38" s="31" t="n">
        <f aca="false">-1/D37+1/D38</f>
        <v>7.52671985548717E-007</v>
      </c>
      <c r="I38" s="25" t="n">
        <f aca="false">SUMPRODUCT($G$2:G38,$H$2:H38)*$B$87*14.4</f>
        <v>0.694307454687592</v>
      </c>
      <c r="J38" s="32" t="n">
        <f aca="false">LN(D37)-LN(D38)</f>
        <v>0.0027434859457518</v>
      </c>
      <c r="K38" s="26" t="n">
        <f aca="false">SUMPRODUCT($G$2:G38,$J$2:J38)*$B$87*14.4</f>
        <v>2649.89721599441</v>
      </c>
      <c r="L38" s="33" t="n">
        <f aca="false">(-1/D37^2+1/D38^2)/2</f>
        <v>2.06494760448969E-010</v>
      </c>
      <c r="M38" s="34" t="n">
        <f aca="false">SUMPRODUCT($G$2:G38,$L$2:L38)*$B$89*14.4</f>
        <v>0.0117096133845547</v>
      </c>
      <c r="N38" s="29" t="n">
        <f aca="false">SUMPRODUCT($G$2:G38,$J$2:J38,$M$2:M38)*$B$87*14.4</f>
        <v>15.4585188156178</v>
      </c>
    </row>
    <row r="39" customFormat="false" ht="12.8" hidden="false" customHeight="false" outlineLevel="0" collapsed="false">
      <c r="A39" s="29" t="n">
        <v>1.9</v>
      </c>
      <c r="B39" s="25" t="n">
        <v>0.3042</v>
      </c>
      <c r="C39" s="30" t="n">
        <f aca="false">INPUT!$C$11*A39</f>
        <v>2123.29876631466</v>
      </c>
      <c r="D39" s="24" t="n">
        <v>3630</v>
      </c>
      <c r="E39" s="23" t="n">
        <f aca="true">INDIRECT("B"&amp;MATCH(D39,$C$1:$C$85,-1))+(D39-INDIRECT("C"&amp;MATCH(D39,$C$1:$C$85,-1)))*(INDIRECT("B"&amp;MATCH(D39,$C$1:$C$85,-1)+1)-INDIRECT("B"&amp;MATCH(D39,$C$1:$C$85,-1)))/(INDIRECT("C"&amp;MATCH(D39,$C$1:$C$85,-1)+1)-INDIRECT("C"&amp;MATCH(D39,$C$1:$C$85,-1)))</f>
        <v>0.228646385154078</v>
      </c>
      <c r="F39" s="23" t="n">
        <f aca="false">1/E39</f>
        <v>4.37356575449959</v>
      </c>
      <c r="G39" s="23" t="n">
        <f aca="false">(D38-D39)*(MIN(F38:F39)+0.5*ABS(F39-F38))</f>
        <v>43.7828293320587</v>
      </c>
      <c r="H39" s="31" t="n">
        <f aca="false">-1/D38+1/D39</f>
        <v>7.56818938637096E-007</v>
      </c>
      <c r="I39" s="25" t="n">
        <f aca="false">SUMPRODUCT($G$2:G39,$H$2:H39)*$B$87*14.4</f>
        <v>0.714761505868844</v>
      </c>
      <c r="J39" s="32" t="n">
        <f aca="false">LN(D38)-LN(D39)</f>
        <v>0.00275103337188831</v>
      </c>
      <c r="K39" s="26" t="n">
        <f aca="false">SUMPRODUCT($G$2:G39,$J$2:J39)*$B$87*14.4</f>
        <v>2724.24759825528</v>
      </c>
      <c r="L39" s="33" t="n">
        <f aca="false">(-1/D38^2+1/D39^2)/2</f>
        <v>2.08203678287314E-010</v>
      </c>
      <c r="M39" s="34" t="n">
        <f aca="false">SUMPRODUCT($G$2:G39,$L$2:L39)*$B$89*14.4</f>
        <v>0.0120715410492491</v>
      </c>
      <c r="N39" s="29" t="n">
        <f aca="false">SUMPRODUCT($G$2:G39,$J$2:J39,$M$2:M39)*$B$87*14.4</f>
        <v>16.3560425071073</v>
      </c>
    </row>
    <row r="40" customFormat="false" ht="12.8" hidden="false" customHeight="false" outlineLevel="0" collapsed="false">
      <c r="A40" s="29" t="n">
        <v>1.85</v>
      </c>
      <c r="B40" s="25" t="n">
        <v>0.3078</v>
      </c>
      <c r="C40" s="30" t="n">
        <f aca="false">INPUT!$C$11*A40</f>
        <v>2067.42248299059</v>
      </c>
      <c r="D40" s="24" t="n">
        <v>3620</v>
      </c>
      <c r="E40" s="23" t="n">
        <f aca="true">INDIRECT("B"&amp;MATCH(D40,$C$1:$C$85,-1))+(D40-INDIRECT("C"&amp;MATCH(D40,$C$1:$C$85,-1)))*(INDIRECT("B"&amp;MATCH(D40,$C$1:$C$85,-1)+1)-INDIRECT("B"&amp;MATCH(D40,$C$1:$C$85,-1)))/(INDIRECT("C"&amp;MATCH(D40,$C$1:$C$85,-1)+1)-INDIRECT("C"&amp;MATCH(D40,$C$1:$C$85,-1)))</f>
        <v>0.229138543872662</v>
      </c>
      <c r="F40" s="23" t="n">
        <f aca="false">1/E40</f>
        <v>4.36417192454415</v>
      </c>
      <c r="G40" s="23" t="n">
        <f aca="false">(D39-D40)*(MIN(F39:F40)+0.5*ABS(F40-F39))</f>
        <v>43.6886883952187</v>
      </c>
      <c r="H40" s="31" t="n">
        <f aca="false">-1/D39+1/D40</f>
        <v>7.61000258740134E-007</v>
      </c>
      <c r="I40" s="25" t="n">
        <f aca="false">SUMPRODUCT($G$2:G40,$H$2:H40)*$B$87*14.4</f>
        <v>0.735284339995878</v>
      </c>
      <c r="J40" s="32" t="n">
        <f aca="false">LN(D39)-LN(D40)</f>
        <v>0.00275862243907987</v>
      </c>
      <c r="K40" s="26" t="n">
        <f aca="false">SUMPRODUCT($G$2:G40,$J$2:J40)*$B$87*14.4</f>
        <v>2798.64277760789</v>
      </c>
      <c r="L40" s="33" t="n">
        <f aca="false">(-1/D39^2+1/D40^2)/2</f>
        <v>2.099315052534E-010</v>
      </c>
      <c r="M40" s="34" t="n">
        <f aca="false">SUMPRODUCT($G$2:G40,$L$2:L40)*$B$89*14.4</f>
        <v>0.0124356875878439</v>
      </c>
      <c r="N40" s="29" t="n">
        <f aca="false">SUMPRODUCT($G$2:G40,$J$2:J40,$M$2:M40)*$B$87*14.4</f>
        <v>17.2811977155779</v>
      </c>
    </row>
    <row r="41" customFormat="false" ht="12.8" hidden="false" customHeight="false" outlineLevel="0" collapsed="false">
      <c r="A41" s="29" t="n">
        <v>1.8</v>
      </c>
      <c r="B41" s="25" t="n">
        <v>0.3117</v>
      </c>
      <c r="C41" s="30" t="n">
        <f aca="false">INPUT!$C$11*A41</f>
        <v>2011.54619966652</v>
      </c>
      <c r="D41" s="24" t="n">
        <v>3610</v>
      </c>
      <c r="E41" s="23" t="n">
        <f aca="true">INDIRECT("B"&amp;MATCH(D41,$C$1:$C$85,-1))+(D41-INDIRECT("C"&amp;MATCH(D41,$C$1:$C$85,-1)))*(INDIRECT("B"&amp;MATCH(D41,$C$1:$C$85,-1)+1)-INDIRECT("B"&amp;MATCH(D41,$C$1:$C$85,-1)))/(INDIRECT("C"&amp;MATCH(D41,$C$1:$C$85,-1)+1)-INDIRECT("C"&amp;MATCH(D41,$C$1:$C$85,-1)))</f>
        <v>0.229630702591246</v>
      </c>
      <c r="F41" s="23" t="n">
        <f aca="false">1/E41</f>
        <v>4.35481836146297</v>
      </c>
      <c r="G41" s="23" t="n">
        <f aca="false">(D40-D41)*(MIN(F40:F41)+0.5*ABS(F41-F40))</f>
        <v>43.5949514300356</v>
      </c>
      <c r="H41" s="31" t="n">
        <f aca="false">-1/D40+1/D41</f>
        <v>7.65216326655547E-007</v>
      </c>
      <c r="I41" s="25" t="n">
        <f aca="false">SUMPRODUCT($G$2:G41,$H$2:H41)*$B$87*14.4</f>
        <v>0.755876596988813</v>
      </c>
      <c r="J41" s="32" t="n">
        <f aca="false">LN(D40)-LN(D41)</f>
        <v>0.00276625349289006</v>
      </c>
      <c r="K41" s="26" t="n">
        <f aca="false">SUMPRODUCT($G$2:G41,$J$2:J41)*$B$87*14.4</f>
        <v>2873.08369169836</v>
      </c>
      <c r="L41" s="33" t="n">
        <f aca="false">(-1/D40^2+1/D41^2)/2</f>
        <v>2.11678503608745E-010</v>
      </c>
      <c r="M41" s="34" t="n">
        <f aca="false">SUMPRODUCT($G$2:G41,$L$2:L41)*$B$89*14.4</f>
        <v>0.0128020766621445</v>
      </c>
      <c r="N41" s="29" t="n">
        <f aca="false">SUMPRODUCT($G$2:G41,$J$2:J41,$M$2:M41)*$B$87*14.4</f>
        <v>18.2341960045643</v>
      </c>
    </row>
    <row r="42" customFormat="false" ht="12.8" hidden="false" customHeight="false" outlineLevel="0" collapsed="false">
      <c r="A42" s="29" t="n">
        <v>1.75</v>
      </c>
      <c r="B42" s="25" t="n">
        <v>0.316</v>
      </c>
      <c r="C42" s="30" t="n">
        <f aca="false">INPUT!$C$11*A42</f>
        <v>1955.66991634245</v>
      </c>
      <c r="D42" s="24" t="n">
        <v>3600</v>
      </c>
      <c r="E42" s="23" t="n">
        <f aca="true">INDIRECT("B"&amp;MATCH(D42,$C$1:$C$85,-1))+(D42-INDIRECT("C"&amp;MATCH(D42,$C$1:$C$85,-1)))*(INDIRECT("B"&amp;MATCH(D42,$C$1:$C$85,-1)+1)-INDIRECT("B"&amp;MATCH(D42,$C$1:$C$85,-1)))/(INDIRECT("C"&amp;MATCH(D42,$C$1:$C$85,-1)+1)-INDIRECT("C"&amp;MATCH(D42,$C$1:$C$85,-1)))</f>
        <v>0.23012286130983</v>
      </c>
      <c r="F42" s="23" t="n">
        <f aca="false">1/E42</f>
        <v>4.3455048069024</v>
      </c>
      <c r="G42" s="23" t="n">
        <f aca="false">(D41-D42)*(MIN(F41:F42)+0.5*ABS(F42-F41))</f>
        <v>43.5016158418269</v>
      </c>
      <c r="H42" s="31" t="n">
        <f aca="false">-1/D41+1/D42</f>
        <v>7.69467528470276E-007</v>
      </c>
      <c r="I42" s="25" t="n">
        <f aca="false">SUMPRODUCT($G$2:G42,$H$2:H42)*$B$87*14.4</f>
        <v>0.776538923025113</v>
      </c>
      <c r="J42" s="32" t="n">
        <f aca="false">LN(D41)-LN(D42)</f>
        <v>0.00277392688272649</v>
      </c>
      <c r="K42" s="26" t="n">
        <f aca="false">SUMPRODUCT($G$2:G42,$J$2:J42)*$B$87*14.4</f>
        <v>2947.57128153298</v>
      </c>
      <c r="L42" s="33" t="n">
        <f aca="false">(-1/D41^2+1/D42^2)/2</f>
        <v>2.13444939991954E-010</v>
      </c>
      <c r="M42" s="34" t="n">
        <f aca="false">SUMPRODUCT($G$2:G42,$L$2:L42)*$B$89*14.4</f>
        <v>0.0131707322425085</v>
      </c>
      <c r="N42" s="29" t="n">
        <f aca="false">SUMPRODUCT($G$2:G42,$J$2:J42,$M$2:M42)*$B$87*14.4</f>
        <v>19.2152521056658</v>
      </c>
    </row>
    <row r="43" customFormat="false" ht="12.8" hidden="false" customHeight="false" outlineLevel="0" collapsed="false">
      <c r="A43" s="29" t="n">
        <v>1.7</v>
      </c>
      <c r="B43" s="25" t="n">
        <v>0.3209</v>
      </c>
      <c r="C43" s="30" t="n">
        <f aca="false">INPUT!$C$11*A43</f>
        <v>1899.79363301838</v>
      </c>
      <c r="D43" s="24" t="n">
        <v>3590</v>
      </c>
      <c r="E43" s="23" t="n">
        <f aca="true">INDIRECT("B"&amp;MATCH(D43,$C$1:$C$85,-1))+(D43-INDIRECT("C"&amp;MATCH(D43,$C$1:$C$85,-1)))*(INDIRECT("B"&amp;MATCH(D43,$C$1:$C$85,-1)+1)-INDIRECT("B"&amp;MATCH(D43,$C$1:$C$85,-1)))/(INDIRECT("C"&amp;MATCH(D43,$C$1:$C$85,-1)+1)-INDIRECT("C"&amp;MATCH(D43,$C$1:$C$85,-1)))</f>
        <v>0.230615020028414</v>
      </c>
      <c r="F43" s="23" t="n">
        <f aca="false">1/E43</f>
        <v>4.33623100471423</v>
      </c>
      <c r="G43" s="23" t="n">
        <f aca="false">(D42-D43)*(MIN(F42:F43)+0.5*ABS(F43-F42))</f>
        <v>43.4086790580832</v>
      </c>
      <c r="H43" s="31" t="n">
        <f aca="false">-1/D42+1/D43</f>
        <v>7.73754255648418E-007</v>
      </c>
      <c r="I43" s="25" t="n">
        <f aca="false">SUMPRODUCT($G$2:G43,$H$2:H43)*$B$87*14.4</f>
        <v>0.797271970630197</v>
      </c>
      <c r="J43" s="32" t="n">
        <f aca="false">LN(D42)-LN(D43)</f>
        <v>0.00278164296187633</v>
      </c>
      <c r="K43" s="26" t="n">
        <f aca="false">SUMPRODUCT($G$2:G43,$J$2:J43)*$B$87*14.4</f>
        <v>3022.10649155338</v>
      </c>
      <c r="L43" s="33" t="n">
        <f aca="false">(-1/D42^2+1/D43^2)/2</f>
        <v>2.15231085504181E-010</v>
      </c>
      <c r="M43" s="34" t="n">
        <f aca="false">SUMPRODUCT($G$2:G43,$L$2:L43)*$B$89*14.4</f>
        <v>0.0135416786129002</v>
      </c>
      <c r="N43" s="29" t="n">
        <f aca="false">SUMPRODUCT($G$2:G43,$J$2:J43,$M$2:M43)*$B$87*14.4</f>
        <v>20.2245839651071</v>
      </c>
    </row>
    <row r="44" customFormat="false" ht="12.8" hidden="false" customHeight="false" outlineLevel="0" collapsed="false">
      <c r="A44" s="29" t="n">
        <v>1.65</v>
      </c>
      <c r="B44" s="25" t="n">
        <v>0.326</v>
      </c>
      <c r="C44" s="30" t="n">
        <f aca="false">INPUT!$C$11*A44</f>
        <v>1843.91734969431</v>
      </c>
      <c r="D44" s="24" t="n">
        <v>3580</v>
      </c>
      <c r="E44" s="23" t="n">
        <f aca="true">INDIRECT("B"&amp;MATCH(D44,$C$1:$C$85,-1))+(D44-INDIRECT("C"&amp;MATCH(D44,$C$1:$C$85,-1)))*(INDIRECT("B"&amp;MATCH(D44,$C$1:$C$85,-1)+1)-INDIRECT("B"&amp;MATCH(D44,$C$1:$C$85,-1)))/(INDIRECT("C"&amp;MATCH(D44,$C$1:$C$85,-1)+1)-INDIRECT("C"&amp;MATCH(D44,$C$1:$C$85,-1)))</f>
        <v>0.231107178746997</v>
      </c>
      <c r="F44" s="23" t="n">
        <f aca="false">1/E44</f>
        <v>4.32699670093218</v>
      </c>
      <c r="G44" s="23" t="n">
        <f aca="false">(D43-D44)*(MIN(F43:F44)+0.5*ABS(F44-F43))</f>
        <v>43.316138528232</v>
      </c>
      <c r="H44" s="31" t="n">
        <f aca="false">-1/D43+1/D44</f>
        <v>7.78076905121267E-007</v>
      </c>
      <c r="I44" s="25" t="n">
        <f aca="false">SUMPRODUCT($G$2:G44,$H$2:H44)*$B$87*14.4</f>
        <v>0.818076398769497</v>
      </c>
      <c r="J44" s="32" t="n">
        <f aca="false">LN(D43)-LN(D44)</f>
        <v>0.00278940208757916</v>
      </c>
      <c r="K44" s="26" t="n">
        <f aca="false">SUMPRODUCT($G$2:G44,$J$2:J44)*$B$87*14.4</f>
        <v>3096.69026971295</v>
      </c>
      <c r="L44" s="33" t="n">
        <f aca="false">(-1/D43^2+1/D44^2)/2</f>
        <v>2.17037215796503E-010</v>
      </c>
      <c r="M44" s="34" t="n">
        <f aca="false">SUMPRODUCT($G$2:G44,$L$2:L44)*$B$89*14.4</f>
        <v>0.0139149403760414</v>
      </c>
      <c r="N44" s="29" t="n">
        <f aca="false">SUMPRODUCT($G$2:G44,$J$2:J44,$M$2:M44)*$B$87*14.4</f>
        <v>21.2624127912175</v>
      </c>
    </row>
    <row r="45" customFormat="false" ht="12.8" hidden="false" customHeight="false" outlineLevel="0" collapsed="false">
      <c r="A45" s="29" t="n">
        <v>1.6</v>
      </c>
      <c r="B45" s="25" t="n">
        <v>0.3315</v>
      </c>
      <c r="C45" s="30" t="n">
        <f aca="false">INPUT!$C$11*A45</f>
        <v>1788.04106637024</v>
      </c>
      <c r="D45" s="24" t="n">
        <v>3570</v>
      </c>
      <c r="E45" s="23" t="n">
        <f aca="true">INDIRECT("B"&amp;MATCH(D45,$C$1:$C$85,-1))+(D45-INDIRECT("C"&amp;MATCH(D45,$C$1:$C$85,-1)))*(INDIRECT("B"&amp;MATCH(D45,$C$1:$C$85,-1)+1)-INDIRECT("B"&amp;MATCH(D45,$C$1:$C$85,-1)))/(INDIRECT("C"&amp;MATCH(D45,$C$1:$C$85,-1)+1)-INDIRECT("C"&amp;MATCH(D45,$C$1:$C$85,-1)))</f>
        <v>0.231599337465581</v>
      </c>
      <c r="F45" s="23" t="n">
        <f aca="false">1/E45</f>
        <v>4.31780164374872</v>
      </c>
      <c r="G45" s="23" t="n">
        <f aca="false">(D44-D45)*(MIN(F44:F45)+0.5*ABS(F45-F44))</f>
        <v>43.2239917234045</v>
      </c>
      <c r="H45" s="31" t="n">
        <f aca="false">-1/D44+1/D45</f>
        <v>7.82435879379689E-007</v>
      </c>
      <c r="I45" s="25" t="n">
        <f aca="false">SUMPRODUCT($G$2:G45,$H$2:H45)*$B$87*14.4</f>
        <v>0.838952872941988</v>
      </c>
      <c r="J45" s="32" t="n">
        <f aca="false">LN(D44)-LN(D45)</f>
        <v>0.0027972046210607</v>
      </c>
      <c r="K45" s="26" t="n">
        <f aca="false">SUMPRODUCT($G$2:G45,$J$2:J45)*$B$87*14.4</f>
        <v>3171.32356755333</v>
      </c>
      <c r="L45" s="33" t="n">
        <f aca="false">(-1/D44^2+1/D45^2)/2</f>
        <v>2.18863611159288E-010</v>
      </c>
      <c r="M45" s="34" t="n">
        <f aca="false">SUMPRODUCT($G$2:G45,$L$2:L45)*$B$89*14.4</f>
        <v>0.0142905424586603</v>
      </c>
      <c r="N45" s="29" t="n">
        <f aca="false">SUMPRODUCT($G$2:G45,$J$2:J45,$M$2:M45)*$B$87*14.4</f>
        <v>22.3289631028353</v>
      </c>
    </row>
    <row r="46" customFormat="false" ht="12.8" hidden="false" customHeight="false" outlineLevel="0" collapsed="false">
      <c r="A46" s="29" t="n">
        <v>1.55</v>
      </c>
      <c r="B46" s="25" t="n">
        <v>0.3376</v>
      </c>
      <c r="C46" s="30" t="n">
        <f aca="false">INPUT!$C$11*A46</f>
        <v>1732.16478304617</v>
      </c>
      <c r="D46" s="24" t="n">
        <v>3560</v>
      </c>
      <c r="E46" s="23" t="n">
        <f aca="true">INDIRECT("B"&amp;MATCH(D46,$C$1:$C$85,-1))+(D46-INDIRECT("C"&amp;MATCH(D46,$C$1:$C$85,-1)))*(INDIRECT("B"&amp;MATCH(D46,$C$1:$C$85,-1)+1)-INDIRECT("B"&amp;MATCH(D46,$C$1:$C$85,-1)))/(INDIRECT("C"&amp;MATCH(D46,$C$1:$C$85,-1)+1)-INDIRECT("C"&amp;MATCH(D46,$C$1:$C$85,-1)))</f>
        <v>0.232091496184165</v>
      </c>
      <c r="F46" s="23" t="n">
        <f aca="false">1/E46</f>
        <v>4.3086455834922</v>
      </c>
      <c r="G46" s="23" t="n">
        <f aca="false">(D45-D46)*(MIN(F45:F46)+0.5*ABS(F46-F45))</f>
        <v>43.1322361362046</v>
      </c>
      <c r="H46" s="31" t="n">
        <f aca="false">-1/D45+1/D46</f>
        <v>7.86831586567255E-007</v>
      </c>
      <c r="I46" s="25" t="n">
        <f aca="false">SUMPRODUCT($G$2:G46,$H$2:H46)*$B$87*14.4</f>
        <v>0.859902065275215</v>
      </c>
      <c r="J46" s="32" t="n">
        <f aca="false">LN(D45)-LN(D46)</f>
        <v>0.00280505092760919</v>
      </c>
      <c r="K46" s="26" t="n">
        <f aca="false">SUMPRODUCT($G$2:G46,$J$2:J46)*$B$87*14.4</f>
        <v>3246.00734028207</v>
      </c>
      <c r="L46" s="33" t="n">
        <f aca="false">(-1/D45^2+1/D46^2)/2</f>
        <v>2.20710556613486E-010</v>
      </c>
      <c r="M46" s="34" t="n">
        <f aca="false">SUMPRODUCT($G$2:G46,$L$2:L46)*$B$89*14.4</f>
        <v>0.014668510116842</v>
      </c>
      <c r="N46" s="29" t="n">
        <f aca="false">SUMPRODUCT($G$2:G46,$J$2:J46,$M$2:M46)*$B$87*14.4</f>
        <v>23.4244627786707</v>
      </c>
    </row>
    <row r="47" customFormat="false" ht="12.8" hidden="false" customHeight="false" outlineLevel="0" collapsed="false">
      <c r="A47" s="29" t="n">
        <v>1.5</v>
      </c>
      <c r="B47" s="25" t="n">
        <v>0.344</v>
      </c>
      <c r="C47" s="30" t="n">
        <f aca="false">INPUT!$C$11*A47</f>
        <v>1676.2884997221</v>
      </c>
      <c r="D47" s="24" t="n">
        <v>3550</v>
      </c>
      <c r="E47" s="23" t="n">
        <f aca="true">INDIRECT("B"&amp;MATCH(D47,$C$1:$C$85,-1))+(D47-INDIRECT("C"&amp;MATCH(D47,$C$1:$C$85,-1)))*(INDIRECT("B"&amp;MATCH(D47,$C$1:$C$85,-1)+1)-INDIRECT("B"&amp;MATCH(D47,$C$1:$C$85,-1)))/(INDIRECT("C"&amp;MATCH(D47,$C$1:$C$85,-1)+1)-INDIRECT("C"&amp;MATCH(D47,$C$1:$C$85,-1)))</f>
        <v>0.232583654902749</v>
      </c>
      <c r="F47" s="23" t="n">
        <f aca="false">1/E47</f>
        <v>4.29952827260426</v>
      </c>
      <c r="G47" s="23" t="n">
        <f aca="false">(D46-D47)*(MIN(F46:F47)+0.5*ABS(F47-F46))</f>
        <v>43.0408692804823</v>
      </c>
      <c r="H47" s="31" t="n">
        <f aca="false">-1/D46+1/D47</f>
        <v>7.91264440576031E-007</v>
      </c>
      <c r="I47" s="25" t="n">
        <f aca="false">SUMPRODUCT($G$2:G47,$H$2:H47)*$B$87*14.4</f>
        <v>0.880924654621859</v>
      </c>
      <c r="J47" s="32" t="n">
        <f aca="false">LN(D46)-LN(D47)</f>
        <v>0.00281294137661448</v>
      </c>
      <c r="K47" s="26" t="n">
        <f aca="false">SUMPRODUCT($G$2:G47,$J$2:J47)*$B$87*14.4</f>
        <v>3320.74254685057</v>
      </c>
      <c r="L47" s="33" t="n">
        <f aca="false">(-1/D46^2+1/D47^2)/2</f>
        <v>2.22578342004103E-010</v>
      </c>
      <c r="M47" s="34" t="n">
        <f aca="false">SUMPRODUCT($G$2:G47,$L$2:L47)*$B$89*14.4</f>
        <v>0.0150488689414811</v>
      </c>
      <c r="N47" s="29" t="n">
        <f aca="false">SUMPRODUCT($G$2:G47,$J$2:J47,$M$2:M47)*$B$87*14.4</f>
        <v>24.5491431076345</v>
      </c>
    </row>
    <row r="48" customFormat="false" ht="12.8" hidden="false" customHeight="false" outlineLevel="0" collapsed="false">
      <c r="A48" s="29" t="n">
        <v>1.4</v>
      </c>
      <c r="B48" s="25" t="n">
        <v>0.358</v>
      </c>
      <c r="C48" s="30" t="n">
        <f aca="false">INPUT!$C$11*A48</f>
        <v>1564.53593307396</v>
      </c>
      <c r="D48" s="24" t="n">
        <v>3540</v>
      </c>
      <c r="E48" s="23" t="n">
        <f aca="true">INDIRECT("B"&amp;MATCH(D48,$C$1:$C$85,-1))+(D48-INDIRECT("C"&amp;MATCH(D48,$C$1:$C$85,-1)))*(INDIRECT("B"&amp;MATCH(D48,$C$1:$C$85,-1)+1)-INDIRECT("B"&amp;MATCH(D48,$C$1:$C$85,-1)))/(INDIRECT("C"&amp;MATCH(D48,$C$1:$C$85,-1)+1)-INDIRECT("C"&amp;MATCH(D48,$C$1:$C$85,-1)))</f>
        <v>0.233075813621333</v>
      </c>
      <c r="F48" s="23" t="n">
        <f aca="false">1/E48</f>
        <v>4.29044946561746</v>
      </c>
      <c r="G48" s="23" t="n">
        <f aca="false">(D47-D48)*(MIN(F47:F48)+0.5*ABS(F48-F47))</f>
        <v>42.9498886911086</v>
      </c>
      <c r="H48" s="31" t="n">
        <f aca="false">-1/D47+1/D48</f>
        <v>7.95734861144262E-007</v>
      </c>
      <c r="I48" s="25" t="n">
        <f aca="false">SUMPRODUCT($G$2:G48,$H$2:H48)*$B$87*14.4</f>
        <v>0.902021326657867</v>
      </c>
      <c r="J48" s="32" t="n">
        <f aca="false">LN(D47)-LN(D48)</f>
        <v>0.00282087634164085</v>
      </c>
      <c r="K48" s="26" t="n">
        <f aca="false">SUMPRODUCT($G$2:G48,$J$2:J48)*$B$87*14.4</f>
        <v>3395.53015003305</v>
      </c>
      <c r="L48" s="33" t="n">
        <f aca="false">(-1/D47^2+1/D48^2)/2</f>
        <v>2.2446726209568E-010</v>
      </c>
      <c r="M48" s="34" t="n">
        <f aca="false">SUMPRODUCT($G$2:G48,$L$2:L48)*$B$89*14.4</f>
        <v>0.0154316448638402</v>
      </c>
      <c r="N48" s="29" t="n">
        <f aca="false">SUMPRODUCT($G$2:G48,$J$2:J48,$M$2:M48)*$B$87*14.4</f>
        <v>25.7032388401644</v>
      </c>
    </row>
    <row r="49" customFormat="false" ht="12.8" hidden="false" customHeight="false" outlineLevel="0" collapsed="false">
      <c r="A49" s="29" t="n">
        <v>1.35</v>
      </c>
      <c r="B49" s="25" t="n">
        <v>0.3657</v>
      </c>
      <c r="C49" s="30" t="n">
        <f aca="false">INPUT!$C$11*A49</f>
        <v>1508.65964974989</v>
      </c>
      <c r="D49" s="24" t="n">
        <v>3530</v>
      </c>
      <c r="E49" s="23" t="n">
        <f aca="true">INDIRECT("B"&amp;MATCH(D49,$C$1:$C$85,-1))+(D49-INDIRECT("C"&amp;MATCH(D49,$C$1:$C$85,-1)))*(INDIRECT("B"&amp;MATCH(D49,$C$1:$C$85,-1)+1)-INDIRECT("B"&amp;MATCH(D49,$C$1:$C$85,-1)))/(INDIRECT("C"&amp;MATCH(D49,$C$1:$C$85,-1)+1)-INDIRECT("C"&amp;MATCH(D49,$C$1:$C$85,-1)))</f>
        <v>0.233567972339916</v>
      </c>
      <c r="F49" s="23" t="n">
        <f aca="false">1/E49</f>
        <v>4.28140891913331</v>
      </c>
      <c r="G49" s="23" t="n">
        <f aca="false">(D48-D49)*(MIN(F48:F49)+0.5*ABS(F49-F48))</f>
        <v>42.8592919237538</v>
      </c>
      <c r="H49" s="31" t="n">
        <f aca="false">-1/D48+1/D49</f>
        <v>8.00243273955253E-007</v>
      </c>
      <c r="I49" s="25" t="n">
        <f aca="false">SUMPRODUCT($G$2:G49,$H$2:H49)*$B$87*14.4</f>
        <v>0.923192773982162</v>
      </c>
      <c r="J49" s="32" t="n">
        <f aca="false">LN(D48)-LN(D49)</f>
        <v>0.00282885620047679</v>
      </c>
      <c r="K49" s="26" t="n">
        <f aca="false">SUMPRODUCT($G$2:G49,$J$2:J49)*$B$87*14.4</f>
        <v>3470.37111650614</v>
      </c>
      <c r="L49" s="33" t="n">
        <f aca="false">(-1/D48^2+1/D49^2)/2</f>
        <v>2.26377616670018E-010</v>
      </c>
      <c r="M49" s="34" t="n">
        <f aca="false">SUMPRODUCT($G$2:G49,$L$2:L49)*$B$89*14.4</f>
        <v>0.0158168641612156</v>
      </c>
      <c r="N49" s="29" t="n">
        <f aca="false">SUMPRODUCT($G$2:G49,$J$2:J49,$M$2:M49)*$B$87*14.4</f>
        <v>26.8869882405633</v>
      </c>
    </row>
    <row r="50" customFormat="false" ht="12.8" hidden="false" customHeight="false" outlineLevel="0" collapsed="false">
      <c r="A50" s="29" t="n">
        <v>1.3</v>
      </c>
      <c r="B50" s="25" t="n">
        <v>0.3732</v>
      </c>
      <c r="C50" s="30" t="n">
        <f aca="false">INPUT!$C$11*A50</f>
        <v>1452.78336642582</v>
      </c>
      <c r="D50" s="24" t="n">
        <v>3520</v>
      </c>
      <c r="E50" s="23" t="n">
        <f aca="true">INDIRECT("B"&amp;MATCH(D50,$C$1:$C$85,-1))+(D50-INDIRECT("C"&amp;MATCH(D50,$C$1:$C$85,-1)))*(INDIRECT("B"&amp;MATCH(D50,$C$1:$C$85,-1)+1)-INDIRECT("B"&amp;MATCH(D50,$C$1:$C$85,-1)))/(INDIRECT("C"&amp;MATCH(D50,$C$1:$C$85,-1)+1)-INDIRECT("C"&amp;MATCH(D50,$C$1:$C$85,-1)))</f>
        <v>0.2340601310585</v>
      </c>
      <c r="F50" s="23" t="n">
        <f aca="false">1/E50</f>
        <v>4.27240639180051</v>
      </c>
      <c r="G50" s="23" t="n">
        <f aca="false">(D49-D50)*(MIN(F49:F50)+0.5*ABS(F50-F49))</f>
        <v>42.7690765546691</v>
      </c>
      <c r="H50" s="31" t="n">
        <f aca="false">-1/D49+1/D50</f>
        <v>8.04790110739125E-007</v>
      </c>
      <c r="I50" s="25" t="n">
        <f aca="false">SUMPRODUCT($G$2:G50,$H$2:H50)*$B$87*14.4</f>
        <v>0.944439696217998</v>
      </c>
      <c r="J50" s="32" t="n">
        <f aca="false">LN(D49)-LN(D50)</f>
        <v>0.00283688133520066</v>
      </c>
      <c r="K50" s="26" t="n">
        <f aca="false">SUMPRODUCT($G$2:G50,$J$2:J50)*$B$87*14.4</f>
        <v>3545.26641692919</v>
      </c>
      <c r="L50" s="33" t="n">
        <f aca="false">(-1/D49^2+1/D50^2)/2</f>
        <v>2.28309710626083E-010</v>
      </c>
      <c r="M50" s="34" t="n">
        <f aca="false">SUMPRODUCT($G$2:G50,$L$2:L50)*$B$89*14.4</f>
        <v>0.016204553462713</v>
      </c>
      <c r="N50" s="29" t="n">
        <f aca="false">SUMPRODUCT($G$2:G50,$J$2:J50,$M$2:M50)*$B$87*14.4</f>
        <v>28.1006331403746</v>
      </c>
    </row>
    <row r="51" customFormat="false" ht="12.8" hidden="false" customHeight="false" outlineLevel="0" collapsed="false">
      <c r="A51" s="29" t="n">
        <v>1.25</v>
      </c>
      <c r="B51" s="25" t="n">
        <v>0.381</v>
      </c>
      <c r="C51" s="30" t="n">
        <f aca="false">INPUT!$C$11*A51</f>
        <v>1396.90708310175</v>
      </c>
      <c r="D51" s="24" t="n">
        <v>3510</v>
      </c>
      <c r="E51" s="23" t="n">
        <f aca="true">INDIRECT("B"&amp;MATCH(D51,$C$1:$C$85,-1))+(D51-INDIRECT("C"&amp;MATCH(D51,$C$1:$C$85,-1)))*(INDIRECT("B"&amp;MATCH(D51,$C$1:$C$85,-1)+1)-INDIRECT("B"&amp;MATCH(D51,$C$1:$C$85,-1)))/(INDIRECT("C"&amp;MATCH(D51,$C$1:$C$85,-1)+1)-INDIRECT("C"&amp;MATCH(D51,$C$1:$C$85,-1)))</f>
        <v>0.234552289777084</v>
      </c>
      <c r="F51" s="23" t="n">
        <f aca="false">1/E51</f>
        <v>4.26344164429343</v>
      </c>
      <c r="G51" s="23" t="n">
        <f aca="false">(D50-D51)*(MIN(F50:F51)+0.5*ABS(F51-F50))</f>
        <v>42.6792401804697</v>
      </c>
      <c r="H51" s="31" t="n">
        <f aca="false">-1/D50+1/D51</f>
        <v>8.09375809375805E-007</v>
      </c>
      <c r="I51" s="25" t="n">
        <f aca="false">SUMPRODUCT($G$2:G51,$H$2:H51)*$B$87*14.4</f>
        <v>0.965762800115958</v>
      </c>
      <c r="J51" s="32" t="n">
        <f aca="false">LN(D50)-LN(D51)</f>
        <v>0.00284495213223046</v>
      </c>
      <c r="K51" s="26" t="n">
        <f aca="false">SUMPRODUCT($G$2:G51,$J$2:J51)*$B$87*14.4</f>
        <v>3620.21702602517</v>
      </c>
      <c r="L51" s="33" t="n">
        <f aca="false">(-1/D50^2+1/D51^2)/2</f>
        <v>2.30263854082164E-010</v>
      </c>
      <c r="M51" s="34" t="n">
        <f aca="false">SUMPRODUCT($G$2:G51,$L$2:L51)*$B$89*14.4</f>
        <v>0.0165947397551364</v>
      </c>
      <c r="N51" s="29" t="n">
        <f aca="false">SUMPRODUCT($G$2:G51,$J$2:J51,$M$2:M51)*$B$87*14.4</f>
        <v>29.3444189928114</v>
      </c>
    </row>
    <row r="52" customFormat="false" ht="12.8" hidden="false" customHeight="false" outlineLevel="0" collapsed="false">
      <c r="A52" s="29" t="n">
        <v>1.2</v>
      </c>
      <c r="B52" s="25" t="n">
        <v>0.3884</v>
      </c>
      <c r="C52" s="30" t="n">
        <f aca="false">INPUT!$C$11*A52</f>
        <v>1341.03079977768</v>
      </c>
      <c r="D52" s="24" t="n">
        <v>3500</v>
      </c>
      <c r="E52" s="23" t="n">
        <f aca="true">INDIRECT("B"&amp;MATCH(D52,$C$1:$C$85,-1))+(D52-INDIRECT("C"&amp;MATCH(D52,$C$1:$C$85,-1)))*(INDIRECT("B"&amp;MATCH(D52,$C$1:$C$85,-1)+1)-INDIRECT("B"&amp;MATCH(D52,$C$1:$C$85,-1)))/(INDIRECT("C"&amp;MATCH(D52,$C$1:$C$85,-1)+1)-INDIRECT("C"&amp;MATCH(D52,$C$1:$C$85,-1)))</f>
        <v>0.235044448495668</v>
      </c>
      <c r="F52" s="23" t="n">
        <f aca="false">1/E52</f>
        <v>4.25451443929097</v>
      </c>
      <c r="G52" s="23" t="n">
        <f aca="false">(D51-D52)*(MIN(F51:F52)+0.5*ABS(F52-F51))</f>
        <v>42.589780417922</v>
      </c>
      <c r="H52" s="31" t="n">
        <f aca="false">-1/D51+1/D52</f>
        <v>8.14000814000854E-007</v>
      </c>
      <c r="I52" s="25" t="n">
        <f aca="false">SUMPRODUCT($G$2:G52,$H$2:H52)*$B$87*14.4</f>
        <v>0.987162799658654</v>
      </c>
      <c r="J52" s="32" t="n">
        <f aca="false">LN(D51)-LN(D52)</f>
        <v>0.00285306898240734</v>
      </c>
      <c r="K52" s="26" t="n">
        <f aca="false">SUMPRODUCT($G$2:G52,$J$2:J52)*$B$87*14.4</f>
        <v>3695.22392266291</v>
      </c>
      <c r="L52" s="33" t="n">
        <f aca="false">(-1/D51^2+1/D52^2)/2</f>
        <v>2.32240362480493E-010</v>
      </c>
      <c r="M52" s="34" t="n">
        <f aca="false">SUMPRODUCT($G$2:G52,$L$2:L52)*$B$89*14.4</f>
        <v>0.0169874503889911</v>
      </c>
      <c r="N52" s="29" t="n">
        <f aca="false">SUMPRODUCT($G$2:G52,$J$2:J52,$M$2:M52)*$B$87*14.4</f>
        <v>30.6185949282772</v>
      </c>
    </row>
    <row r="53" customFormat="false" ht="12.8" hidden="false" customHeight="false" outlineLevel="0" collapsed="false">
      <c r="A53" s="29" t="n">
        <v>1.15</v>
      </c>
      <c r="B53" s="25" t="n">
        <v>0.3955</v>
      </c>
      <c r="C53" s="30" t="n">
        <f aca="false">INPUT!$C$11*A53</f>
        <v>1285.15451645361</v>
      </c>
      <c r="D53" s="24" t="n">
        <v>3490</v>
      </c>
      <c r="E53" s="23" t="n">
        <f aca="true">INDIRECT("B"&amp;MATCH(D53,$C$1:$C$85,-1))+(D53-INDIRECT("C"&amp;MATCH(D53,$C$1:$C$85,-1)))*(INDIRECT("B"&amp;MATCH(D53,$C$1:$C$85,-1)+1)-INDIRECT("B"&amp;MATCH(D53,$C$1:$C$85,-1)))/(INDIRECT("C"&amp;MATCH(D53,$C$1:$C$85,-1)+1)-INDIRECT("C"&amp;MATCH(D53,$C$1:$C$85,-1)))</f>
        <v>0.235536607214252</v>
      </c>
      <c r="F53" s="23" t="n">
        <f aca="false">1/E53</f>
        <v>4.24562454145554</v>
      </c>
      <c r="G53" s="23" t="n">
        <f aca="false">(D52-D53)*(MIN(F52:F53)+0.5*ABS(F53-F52))</f>
        <v>42.5006949037325</v>
      </c>
      <c r="H53" s="31" t="n">
        <f aca="false">-1/D52+1/D53</f>
        <v>8.18665575112525E-007</v>
      </c>
      <c r="I53" s="25" t="n">
        <f aca="false">SUMPRODUCT($G$2:G53,$H$2:H53)*$B$87*14.4</f>
        <v>1.00864041616714</v>
      </c>
      <c r="J53" s="32" t="n">
        <f aca="false">LN(D52)-LN(D53)</f>
        <v>0.00286123228103286</v>
      </c>
      <c r="K53" s="26" t="n">
        <f aca="false">SUMPRODUCT($G$2:G53,$J$2:J53)*$B$87*14.4</f>
        <v>3770.28808993938</v>
      </c>
      <c r="L53" s="33" t="n">
        <f aca="false">(-1/D52^2+1/D53^2)/2</f>
        <v>2.34239556694095E-010</v>
      </c>
      <c r="M53" s="34" t="n">
        <f aca="false">SUMPRODUCT($G$2:G53,$L$2:L53)*$B$89*14.4</f>
        <v>0.0173827130846048</v>
      </c>
      <c r="N53" s="29" t="n">
        <f aca="false">SUMPRODUCT($G$2:G53,$J$2:J53,$M$2:M53)*$B$87*14.4</f>
        <v>31.9234138109788</v>
      </c>
    </row>
    <row r="54" customFormat="false" ht="12.8" hidden="false" customHeight="false" outlineLevel="0" collapsed="false">
      <c r="A54" s="29" t="n">
        <v>1.125</v>
      </c>
      <c r="B54" s="25" t="n">
        <v>0.3987</v>
      </c>
      <c r="C54" s="30" t="n">
        <f aca="false">INPUT!$C$11*A54</f>
        <v>1257.21637479157</v>
      </c>
      <c r="D54" s="24" t="n">
        <v>3480</v>
      </c>
      <c r="E54" s="23" t="n">
        <f aca="true">INDIRECT("B"&amp;MATCH(D54,$C$1:$C$85,-1))+(D54-INDIRECT("C"&amp;MATCH(D54,$C$1:$C$85,-1)))*(INDIRECT("B"&amp;MATCH(D54,$C$1:$C$85,-1)+1)-INDIRECT("B"&amp;MATCH(D54,$C$1:$C$85,-1)))/(INDIRECT("C"&amp;MATCH(D54,$C$1:$C$85,-1)+1)-INDIRECT("C"&amp;MATCH(D54,$C$1:$C$85,-1)))</f>
        <v>0.236028765932835</v>
      </c>
      <c r="F54" s="23" t="n">
        <f aca="false">1/E54</f>
        <v>4.23677171741245</v>
      </c>
      <c r="G54" s="23" t="n">
        <f aca="false">(D53-D54)*(MIN(F53:F54)+0.5*ABS(F54-F53))</f>
        <v>42.4119812943399</v>
      </c>
      <c r="H54" s="31" t="n">
        <f aca="false">-1/D53+1/D54</f>
        <v>8.23370549682195E-007</v>
      </c>
      <c r="I54" s="25" t="n">
        <f aca="false">SUMPRODUCT($G$2:G54,$H$2:H54)*$B$87*14.4</f>
        <v>1.03019637840913</v>
      </c>
      <c r="J54" s="32" t="n">
        <f aca="false">LN(D53)-LN(D54)</f>
        <v>0.00286944242795251</v>
      </c>
      <c r="K54" s="26" t="n">
        <f aca="false">SUMPRODUCT($G$2:G54,$J$2:J54)*$B$87*14.4</f>
        <v>3845.41051526339</v>
      </c>
      <c r="L54" s="33" t="n">
        <f aca="false">(-1/D53^2+1/D54^2)/2</f>
        <v>2.36261763136256E-010</v>
      </c>
      <c r="M54" s="34" t="n">
        <f aca="false">SUMPRODUCT($G$2:G54,$L$2:L54)*$B$89*14.4</f>
        <v>0.0177805559383696</v>
      </c>
      <c r="N54" s="29" t="n">
        <f aca="false">SUMPRODUCT($G$2:G54,$J$2:J54,$M$2:M54)*$B$87*14.4</f>
        <v>33.2591322966783</v>
      </c>
    </row>
    <row r="55" customFormat="false" ht="12.8" hidden="false" customHeight="false" outlineLevel="0" collapsed="false">
      <c r="A55" s="29" t="n">
        <v>1.1</v>
      </c>
      <c r="B55" s="25" t="n">
        <v>0.4014</v>
      </c>
      <c r="C55" s="30" t="n">
        <f aca="false">INPUT!$C$11*A55</f>
        <v>1229.27823312954</v>
      </c>
      <c r="D55" s="24" t="n">
        <v>3470</v>
      </c>
      <c r="E55" s="23" t="n">
        <f aca="true">INDIRECT("B"&amp;MATCH(D55,$C$1:$C$85,-1))+(D55-INDIRECT("C"&amp;MATCH(D55,$C$1:$C$85,-1)))*(INDIRECT("B"&amp;MATCH(D55,$C$1:$C$85,-1)+1)-INDIRECT("B"&amp;MATCH(D55,$C$1:$C$85,-1)))/(INDIRECT("C"&amp;MATCH(D55,$C$1:$C$85,-1)+1)-INDIRECT("C"&amp;MATCH(D55,$C$1:$C$85,-1)))</f>
        <v>0.236520924651419</v>
      </c>
      <c r="F55" s="23" t="n">
        <f aca="false">1/E55</f>
        <v>4.22795573572945</v>
      </c>
      <c r="G55" s="23" t="n">
        <f aca="false">(D54-D55)*(MIN(F54:F55)+0.5*ABS(F55-F54))</f>
        <v>42.3236372657095</v>
      </c>
      <c r="H55" s="31" t="n">
        <f aca="false">-1/D54+1/D55</f>
        <v>8.28116201265379E-007</v>
      </c>
      <c r="I55" s="25" t="n">
        <f aca="false">SUMPRODUCT($G$2:G55,$H$2:H55)*$B$87*14.4</f>
        <v>1.05183142270891</v>
      </c>
      <c r="J55" s="32" t="n">
        <f aca="false">LN(D54)-LN(D55)</f>
        <v>0.00287769982761432</v>
      </c>
      <c r="K55" s="26" t="n">
        <f aca="false">SUMPRODUCT($G$2:G55,$J$2:J55)*$B$87*14.4</f>
        <v>3920.59219043987</v>
      </c>
      <c r="L55" s="33" t="n">
        <f aca="false">(-1/D54^2+1/D55^2)/2</f>
        <v>2.3830731387236E-010</v>
      </c>
      <c r="M55" s="34" t="n">
        <f aca="false">SUMPRODUCT($G$2:G55,$L$2:L55)*$B$89*14.4</f>
        <v>0.0181810074291057</v>
      </c>
      <c r="N55" s="29" t="n">
        <f aca="false">SUMPRODUCT($G$2:G55,$J$2:J55,$M$2:M55)*$B$87*14.4</f>
        <v>34.6260108915946</v>
      </c>
    </row>
    <row r="56" customFormat="false" ht="12.8" hidden="false" customHeight="false" outlineLevel="0" collapsed="false">
      <c r="A56" s="29" t="n">
        <v>1.075</v>
      </c>
      <c r="B56" s="25" t="n">
        <v>0.4034</v>
      </c>
      <c r="C56" s="30" t="n">
        <f aca="false">INPUT!$C$11*A56</f>
        <v>1201.3400914675</v>
      </c>
      <c r="D56" s="24" t="n">
        <v>3460</v>
      </c>
      <c r="E56" s="23" t="n">
        <f aca="true">INDIRECT("B"&amp;MATCH(D56,$C$1:$C$85,-1))+(D56-INDIRECT("C"&amp;MATCH(D56,$C$1:$C$85,-1)))*(INDIRECT("B"&amp;MATCH(D56,$C$1:$C$85,-1)+1)-INDIRECT("B"&amp;MATCH(D56,$C$1:$C$85,-1)))/(INDIRECT("C"&amp;MATCH(D56,$C$1:$C$85,-1)+1)-INDIRECT("C"&amp;MATCH(D56,$C$1:$C$85,-1)))</f>
        <v>0.237016957613094</v>
      </c>
      <c r="F56" s="23" t="n">
        <f aca="false">1/E56</f>
        <v>4.21910740088225</v>
      </c>
      <c r="G56" s="23" t="n">
        <f aca="false">(D55-D56)*(MIN(F55:F56)+0.5*ABS(F56-F55))</f>
        <v>42.2353156830585</v>
      </c>
      <c r="H56" s="31" t="n">
        <f aca="false">-1/D55+1/D56</f>
        <v>8.32903000116611E-007</v>
      </c>
      <c r="I56" s="25" t="n">
        <f aca="false">SUMPRODUCT($G$2:G56,$H$2:H56)*$B$87*14.4</f>
        <v>1.07354611576971</v>
      </c>
      <c r="J56" s="32" t="n">
        <f aca="false">LN(D55)-LN(D56)</f>
        <v>0.0028860048891346</v>
      </c>
      <c r="K56" s="26" t="n">
        <f aca="false">SUMPRODUCT($G$2:G56,$J$2:J56)*$B$87*14.4</f>
        <v>3995.83349744772</v>
      </c>
      <c r="L56" s="33" t="n">
        <f aca="false">(-1/D55^2+1/D56^2)/2</f>
        <v>2.40376546734523E-010</v>
      </c>
      <c r="M56" s="34" t="n">
        <f aca="false">SUMPRODUCT($G$2:G56,$L$2:L56)*$B$89*14.4</f>
        <v>0.0185840931335609</v>
      </c>
      <c r="N56" s="29" t="n">
        <f aca="false">SUMPRODUCT($G$2:G56,$J$2:J56,$M$2:M56)*$B$87*14.4</f>
        <v>36.0243023485192</v>
      </c>
    </row>
    <row r="57" customFormat="false" ht="12.8" hidden="false" customHeight="false" outlineLevel="0" collapsed="false">
      <c r="A57" s="29" t="n">
        <v>1.05</v>
      </c>
      <c r="B57" s="25" t="n">
        <v>0.4043</v>
      </c>
      <c r="C57" s="30" t="n">
        <f aca="false">INPUT!$C$11*A57</f>
        <v>1173.40194980547</v>
      </c>
      <c r="D57" s="24" t="n">
        <v>3450</v>
      </c>
      <c r="E57" s="23" t="n">
        <f aca="true">INDIRECT("B"&amp;MATCH(D57,$C$1:$C$85,-1))+(D57-INDIRECT("C"&amp;MATCH(D57,$C$1:$C$85,-1)))*(INDIRECT("B"&amp;MATCH(D57,$C$1:$C$85,-1)+1)-INDIRECT("B"&amp;MATCH(D57,$C$1:$C$85,-1)))/(INDIRECT("C"&amp;MATCH(D57,$C$1:$C$85,-1)+1)-INDIRECT("C"&amp;MATCH(D57,$C$1:$C$85,-1)))</f>
        <v>0.237518064672016</v>
      </c>
      <c r="F57" s="23" t="n">
        <f aca="false">1/E57</f>
        <v>4.21020608003388</v>
      </c>
      <c r="G57" s="23" t="n">
        <f aca="false">(D56-D57)*(MIN(F56:F57)+0.5*ABS(F57-F56))</f>
        <v>42.1465674045806</v>
      </c>
      <c r="H57" s="31" t="n">
        <f aca="false">-1/D56+1/D57</f>
        <v>8.37731423305663E-007</v>
      </c>
      <c r="I57" s="25" t="n">
        <f aca="false">SUMPRODUCT($G$2:G57,$H$2:H57)*$B$87*14.4</f>
        <v>1.09534079791688</v>
      </c>
      <c r="J57" s="32" t="n">
        <f aca="false">LN(D56)-LN(D57)</f>
        <v>0.0028943580263654</v>
      </c>
      <c r="K57" s="26" t="n">
        <f aca="false">SUMPRODUCT($G$2:G57,$J$2:J57)*$B$87*14.4</f>
        <v>4071.1340191302</v>
      </c>
      <c r="L57" s="33" t="n">
        <f aca="false">(-1/D56^2+1/D57^2)/2</f>
        <v>2.4246980543865E-010</v>
      </c>
      <c r="M57" s="34" t="n">
        <f aca="false">SUMPRODUCT($G$2:G57,$L$2:L57)*$B$89*14.4</f>
        <v>0.0189898346361966</v>
      </c>
      <c r="N57" s="29" t="n">
        <f aca="false">SUMPRODUCT($G$2:G57,$J$2:J57,$M$2:M57)*$B$87*14.4</f>
        <v>37.454246803289</v>
      </c>
    </row>
    <row r="58" customFormat="false" ht="12.8" hidden="false" customHeight="false" outlineLevel="0" collapsed="false">
      <c r="A58" s="29" t="n">
        <v>1.025</v>
      </c>
      <c r="B58" s="25" t="n">
        <v>0.4015</v>
      </c>
      <c r="C58" s="30" t="n">
        <f aca="false">INPUT!$C$11*A58</f>
        <v>1145.46380814343</v>
      </c>
      <c r="D58" s="24" t="n">
        <v>3440</v>
      </c>
      <c r="E58" s="23" t="n">
        <f aca="true">INDIRECT("B"&amp;MATCH(D58,$C$1:$C$85,-1))+(D58-INDIRECT("C"&amp;MATCH(D58,$C$1:$C$85,-1)))*(INDIRECT("B"&amp;MATCH(D58,$C$1:$C$85,-1)+1)-INDIRECT("B"&amp;MATCH(D58,$C$1:$C$85,-1)))/(INDIRECT("C"&amp;MATCH(D58,$C$1:$C$85,-1)+1)-INDIRECT("C"&amp;MATCH(D58,$C$1:$C$85,-1)))</f>
        <v>0.238019171730937</v>
      </c>
      <c r="F58" s="23" t="n">
        <f aca="false">1/E58</f>
        <v>4.20134223948323</v>
      </c>
      <c r="G58" s="23" t="n">
        <f aca="false">(D57-D58)*(MIN(F57:F58)+0.5*ABS(F58-F57))</f>
        <v>42.0577415975855</v>
      </c>
      <c r="H58" s="31" t="n">
        <f aca="false">-1/D57+1/D58</f>
        <v>8.42601954836539E-007</v>
      </c>
      <c r="I58" s="25" t="n">
        <f aca="false">SUMPRODUCT($G$2:G58,$H$2:H58)*$B$87*14.4</f>
        <v>1.11721599299485</v>
      </c>
      <c r="J58" s="32" t="n">
        <f aca="false">LN(D57)-LN(D58)</f>
        <v>0.00290275965796027</v>
      </c>
      <c r="K58" s="26" t="n">
        <f aca="false">SUMPRODUCT($G$2:G58,$J$2:J58)*$B$87*14.4</f>
        <v>4146.49396034309</v>
      </c>
      <c r="L58" s="33" t="n">
        <f aca="false">(-1/D57^2+1/D58^2)/2</f>
        <v>2.44587439704402E-010</v>
      </c>
      <c r="M58" s="34" t="n">
        <f aca="false">SUMPRODUCT($G$2:G58,$L$2:L58)*$B$89*14.4</f>
        <v>0.0193982571358465</v>
      </c>
      <c r="N58" s="29" t="n">
        <f aca="false">SUMPRODUCT($G$2:G58,$J$2:J58,$M$2:M58)*$B$87*14.4</f>
        <v>38.9160983206788</v>
      </c>
    </row>
    <row r="59" customFormat="false" ht="12.8" hidden="false" customHeight="false" outlineLevel="0" collapsed="false">
      <c r="A59" s="29" t="n">
        <v>1</v>
      </c>
      <c r="B59" s="25" t="n">
        <v>0.3803</v>
      </c>
      <c r="C59" s="30" t="n">
        <f aca="false">INPUT!$C$11*A59</f>
        <v>1117.5256664814</v>
      </c>
      <c r="D59" s="24" t="n">
        <v>3430</v>
      </c>
      <c r="E59" s="23" t="n">
        <f aca="true">INDIRECT("B"&amp;MATCH(D59,$C$1:$C$85,-1))+(D59-INDIRECT("C"&amp;MATCH(D59,$C$1:$C$85,-1)))*(INDIRECT("B"&amp;MATCH(D59,$C$1:$C$85,-1)+1)-INDIRECT("B"&amp;MATCH(D59,$C$1:$C$85,-1)))/(INDIRECT("C"&amp;MATCH(D59,$C$1:$C$85,-1)+1)-INDIRECT("C"&amp;MATCH(D59,$C$1:$C$85,-1)))</f>
        <v>0.238520278789859</v>
      </c>
      <c r="F59" s="23" t="n">
        <f aca="false">1/E59</f>
        <v>4.19251564300333</v>
      </c>
      <c r="G59" s="23" t="n">
        <f aca="false">(D58-D59)*(MIN(F58:F59)+0.5*ABS(F59-F58))</f>
        <v>41.9692894124328</v>
      </c>
      <c r="H59" s="31" t="n">
        <f aca="false">-1/D58+1/D59</f>
        <v>8.47515085768526E-007</v>
      </c>
      <c r="I59" s="25" t="n">
        <f aca="false">SUMPRODUCT($G$2:G59,$H$2:H59)*$B$87*14.4</f>
        <v>1.13917246596589</v>
      </c>
      <c r="J59" s="32" t="n">
        <f aca="false">LN(D58)-LN(D59)</f>
        <v>0.00291121020745955</v>
      </c>
      <c r="K59" s="26" t="n">
        <f aca="false">SUMPRODUCT($G$2:G59,$J$2:J59)*$B$87*14.4</f>
        <v>4221.91433846549</v>
      </c>
      <c r="L59" s="33" t="n">
        <f aca="false">(-1/D58^2+1/D59^2)/2</f>
        <v>2.46729805377897E-010</v>
      </c>
      <c r="M59" s="34" t="n">
        <f aca="false">SUMPRODUCT($G$2:G59,$L$2:L59)*$B$89*14.4</f>
        <v>0.019809390566337</v>
      </c>
      <c r="N59" s="29" t="n">
        <f aca="false">SUMPRODUCT($G$2:G59,$J$2:J59,$M$2:M59)*$B$87*14.4</f>
        <v>40.4101300475663</v>
      </c>
    </row>
    <row r="60" customFormat="false" ht="12.8" hidden="false" customHeight="false" outlineLevel="0" collapsed="false">
      <c r="A60" s="29" t="n">
        <v>0.975</v>
      </c>
      <c r="B60" s="25" t="n">
        <v>0.2993</v>
      </c>
      <c r="C60" s="30" t="n">
        <f aca="false">INPUT!$C$11*A60</f>
        <v>1089.58752481936</v>
      </c>
      <c r="D60" s="24" t="n">
        <v>3420</v>
      </c>
      <c r="E60" s="23" t="n">
        <f aca="true">INDIRECT("B"&amp;MATCH(D60,$C$1:$C$85,-1))+(D60-INDIRECT("C"&amp;MATCH(D60,$C$1:$C$85,-1)))*(INDIRECT("B"&amp;MATCH(D60,$C$1:$C$85,-1)+1)-INDIRECT("B"&amp;MATCH(D60,$C$1:$C$85,-1)))/(INDIRECT("C"&amp;MATCH(D60,$C$1:$C$85,-1)+1)-INDIRECT("C"&amp;MATCH(D60,$C$1:$C$85,-1)))</f>
        <v>0.239021385848781</v>
      </c>
      <c r="F60" s="23" t="n">
        <f aca="false">1/E60</f>
        <v>4.1837260563482</v>
      </c>
      <c r="G60" s="23" t="n">
        <f aca="false">(D59-D60)*(MIN(F59:F60)+0.5*ABS(F60-F59))</f>
        <v>41.8812084967576</v>
      </c>
      <c r="H60" s="31" t="n">
        <f aca="false">-1/D59+1/D60</f>
        <v>8.52471314340283E-007</v>
      </c>
      <c r="I60" s="25" t="n">
        <f aca="false">SUMPRODUCT($G$2:G60,$H$2:H60)*$B$87*14.4</f>
        <v>1.1612109898567</v>
      </c>
      <c r="J60" s="32" t="n">
        <f aca="false">LN(D59)-LN(D60)</f>
        <v>0.00291971010333469</v>
      </c>
      <c r="K60" s="26" t="n">
        <f aca="false">SUMPRODUCT($G$2:G60,$J$2:J60)*$B$87*14.4</f>
        <v>4297.39617554807</v>
      </c>
      <c r="L60" s="33" t="n">
        <f aca="false">(-1/D59^2+1/D60^2)/2</f>
        <v>2.48897264557269E-010</v>
      </c>
      <c r="M60" s="34" t="n">
        <f aca="false">SUMPRODUCT($G$2:G60,$L$2:L60)*$B$89*14.4</f>
        <v>0.0202232652751372</v>
      </c>
      <c r="N60" s="29" t="n">
        <f aca="false">SUMPRODUCT($G$2:G60,$J$2:J60,$M$2:M60)*$B$87*14.4</f>
        <v>41.936619262342</v>
      </c>
    </row>
    <row r="61" customFormat="false" ht="12.8" hidden="false" customHeight="false" outlineLevel="0" collapsed="false">
      <c r="A61" s="29" t="n">
        <v>0.95</v>
      </c>
      <c r="B61" s="25" t="n">
        <v>0.2054</v>
      </c>
      <c r="C61" s="30" t="n">
        <f aca="false">INPUT!$C$11*A61</f>
        <v>1061.64938315733</v>
      </c>
      <c r="D61" s="24" t="n">
        <v>3410</v>
      </c>
      <c r="E61" s="23" t="n">
        <f aca="true">INDIRECT("B"&amp;MATCH(D61,$C$1:$C$85,-1))+(D61-INDIRECT("C"&amp;MATCH(D61,$C$1:$C$85,-1)))*(INDIRECT("B"&amp;MATCH(D61,$C$1:$C$85,-1)+1)-INDIRECT("B"&amp;MATCH(D61,$C$1:$C$85,-1)))/(INDIRECT("C"&amp;MATCH(D61,$C$1:$C$85,-1)+1)-INDIRECT("C"&amp;MATCH(D61,$C$1:$C$85,-1)))</f>
        <v>0.239522492907702</v>
      </c>
      <c r="F61" s="23" t="n">
        <f aca="false">1/E61</f>
        <v>4.17497324723211</v>
      </c>
      <c r="G61" s="23" t="n">
        <f aca="false">(D60-D61)*(MIN(F60:F61)+0.5*ABS(F61-F60))</f>
        <v>41.7934965179015</v>
      </c>
      <c r="H61" s="31" t="n">
        <f aca="false">-1/D60+1/D61</f>
        <v>8.57471146095928E-007</v>
      </c>
      <c r="I61" s="25" t="n">
        <f aca="false">SUMPRODUCT($G$2:G61,$H$2:H61)*$B$87*14.4</f>
        <v>1.18333234587937</v>
      </c>
      <c r="J61" s="32" t="n">
        <f aca="false">LN(D60)-LN(D61)</f>
        <v>0.00292825977908784</v>
      </c>
      <c r="K61" s="26" t="n">
        <f aca="false">SUMPRODUCT($G$2:G61,$J$2:J61)*$B$87*14.4</f>
        <v>4372.94049840368</v>
      </c>
      <c r="L61" s="33" t="n">
        <f aca="false">(-1/D60^2+1/D61^2)/2</f>
        <v>2.51090185721181E-010</v>
      </c>
      <c r="M61" s="34" t="n">
        <f aca="false">SUMPRODUCT($G$2:G61,$L$2:L61)*$B$89*14.4</f>
        <v>0.0206399120304813</v>
      </c>
      <c r="N61" s="29" t="n">
        <f aca="false">SUMPRODUCT($G$2:G61,$J$2:J61,$M$2:M61)*$B$87*14.4</f>
        <v>43.495847440484</v>
      </c>
    </row>
    <row r="62" customFormat="false" ht="12.8" hidden="false" customHeight="false" outlineLevel="0" collapsed="false">
      <c r="A62" s="29" t="n">
        <v>0.925</v>
      </c>
      <c r="B62" s="25" t="n">
        <v>0.166</v>
      </c>
      <c r="C62" s="30" t="n">
        <f aca="false">INPUT!$C$11*A62</f>
        <v>1033.71124149529</v>
      </c>
      <c r="D62" s="24" t="n">
        <v>3400</v>
      </c>
      <c r="E62" s="23" t="n">
        <f aca="true">INDIRECT("B"&amp;MATCH(D62,$C$1:$C$85,-1))+(D62-INDIRECT("C"&amp;MATCH(D62,$C$1:$C$85,-1)))*(INDIRECT("B"&amp;MATCH(D62,$C$1:$C$85,-1)+1)-INDIRECT("B"&amp;MATCH(D62,$C$1:$C$85,-1)))/(INDIRECT("C"&amp;MATCH(D62,$C$1:$C$85,-1)+1)-INDIRECT("C"&amp;MATCH(D62,$C$1:$C$85,-1)))</f>
        <v>0.240023599966624</v>
      </c>
      <c r="F62" s="23" t="n">
        <f aca="false">1/E62</f>
        <v>4.16625698530916</v>
      </c>
      <c r="G62" s="23" t="n">
        <f aca="false">(D61-D62)*(MIN(F61:F62)+0.5*ABS(F62-F61))</f>
        <v>41.7061511627064</v>
      </c>
      <c r="H62" s="31" t="n">
        <f aca="false">-1/D61+1/D62</f>
        <v>8.6251509401412E-007</v>
      </c>
      <c r="I62" s="25" t="n">
        <f aca="false">SUMPRODUCT($G$2:G62,$H$2:H62)*$B$87*14.4</f>
        <v>1.20553732355426</v>
      </c>
      <c r="J62" s="32" t="n">
        <f aca="false">LN(D61)-LN(D62)</f>
        <v>0.00293685967331037</v>
      </c>
      <c r="K62" s="26" t="n">
        <f aca="false">SUMPRODUCT($G$2:G62,$J$2:J62)*$B$87*14.4</f>
        <v>4448.54833869857</v>
      </c>
      <c r="L62" s="33" t="n">
        <f aca="false">(-1/D61^2+1/D62^2)/2</f>
        <v>2.53308943860461E-010</v>
      </c>
      <c r="M62" s="34" t="n">
        <f aca="false">SUMPRODUCT($G$2:G62,$L$2:L62)*$B$89*14.4</f>
        <v>0.0210593620286345</v>
      </c>
      <c r="N62" s="29" t="n">
        <f aca="false">SUMPRODUCT($G$2:G62,$J$2:J62,$M$2:M62)*$B$87*14.4</f>
        <v>45.0881003214573</v>
      </c>
    </row>
    <row r="63" customFormat="false" ht="12.8" hidden="false" customHeight="false" outlineLevel="0" collapsed="false">
      <c r="A63" s="29" t="n">
        <v>0.9</v>
      </c>
      <c r="B63" s="25" t="n">
        <v>0.1464</v>
      </c>
      <c r="C63" s="30" t="n">
        <f aca="false">INPUT!$C$11*A63</f>
        <v>1005.77309983326</v>
      </c>
      <c r="D63" s="24" t="n">
        <v>3390</v>
      </c>
      <c r="E63" s="23" t="n">
        <f aca="true">INDIRECT("B"&amp;MATCH(D63,$C$1:$C$85,-1))+(D63-INDIRECT("C"&amp;MATCH(D63,$C$1:$C$85,-1)))*(INDIRECT("B"&amp;MATCH(D63,$C$1:$C$85,-1)+1)-INDIRECT("B"&amp;MATCH(D63,$C$1:$C$85,-1)))/(INDIRECT("C"&amp;MATCH(D63,$C$1:$C$85,-1)+1)-INDIRECT("C"&amp;MATCH(D63,$C$1:$C$85,-1)))</f>
        <v>0.240524707025546</v>
      </c>
      <c r="F63" s="23" t="n">
        <f aca="false">1/E63</f>
        <v>4.15757704215306</v>
      </c>
      <c r="G63" s="23" t="n">
        <f aca="false">(D62-D63)*(MIN(F62:F63)+0.5*ABS(F63-F62))</f>
        <v>41.6191701373111</v>
      </c>
      <c r="H63" s="31" t="n">
        <f aca="false">-1/D62+1/D63</f>
        <v>8.67603678639619E-007</v>
      </c>
      <c r="I63" s="25" t="n">
        <f aca="false">SUMPRODUCT($G$2:G63,$H$2:H63)*$B$87*14.4</f>
        <v>1.22782672083517</v>
      </c>
      <c r="J63" s="32" t="n">
        <f aca="false">LN(D62)-LN(D63)</f>
        <v>0.00294551022975575</v>
      </c>
      <c r="K63" s="26" t="n">
        <f aca="false">SUMPRODUCT($G$2:G63,$J$2:J63)*$B$87*14.4</f>
        <v>4524.22073304452</v>
      </c>
      <c r="L63" s="33" t="n">
        <f aca="false">(-1/D62^2+1/D63^2)/2</f>
        <v>2.55553920612654E-010</v>
      </c>
      <c r="M63" s="34" t="n">
        <f aca="false">SUMPRODUCT($G$2:G63,$L$2:L63)*$B$89*14.4</f>
        <v>0.0214816469013051</v>
      </c>
      <c r="N63" s="29" t="n">
        <f aca="false">SUMPRODUCT($G$2:G63,$J$2:J63,$M$2:M63)*$B$87*14.4</f>
        <v>46.7136679769733</v>
      </c>
    </row>
    <row r="64" customFormat="false" ht="12.8" hidden="false" customHeight="false" outlineLevel="0" collapsed="false">
      <c r="A64" s="29" t="n">
        <v>0.875</v>
      </c>
      <c r="B64" s="25" t="n">
        <v>0.1368</v>
      </c>
      <c r="C64" s="30" t="n">
        <f aca="false">INPUT!$C$11*A64</f>
        <v>977.834958171224</v>
      </c>
      <c r="D64" s="24" t="n">
        <v>3380</v>
      </c>
      <c r="E64" s="23" t="n">
        <f aca="true">INDIRECT("B"&amp;MATCH(D64,$C$1:$C$85,-1))+(D64-INDIRECT("C"&amp;MATCH(D64,$C$1:$C$85,-1)))*(INDIRECT("B"&amp;MATCH(D64,$C$1:$C$85,-1)+1)-INDIRECT("B"&amp;MATCH(D64,$C$1:$C$85,-1)))/(INDIRECT("C"&amp;MATCH(D64,$C$1:$C$85,-1)+1)-INDIRECT("C"&amp;MATCH(D64,$C$1:$C$85,-1)))</f>
        <v>0.241025814084468</v>
      </c>
      <c r="F64" s="23" t="n">
        <f aca="false">1/E64</f>
        <v>4.14893319123714</v>
      </c>
      <c r="G64" s="23" t="n">
        <f aca="false">(D63-D64)*(MIN(F63:F64)+0.5*ABS(F64-F63))</f>
        <v>41.532551166951</v>
      </c>
      <c r="H64" s="31" t="n">
        <f aca="false">-1/D63+1/D64</f>
        <v>8.72737428217355E-007</v>
      </c>
      <c r="I64" s="25" t="n">
        <f aca="false">SUMPRODUCT($G$2:G64,$H$2:H64)*$B$87*14.4</f>
        <v>1.25020134423648</v>
      </c>
      <c r="J64" s="32" t="n">
        <f aca="false">LN(D63)-LN(D64)</f>
        <v>0.00295421189743195</v>
      </c>
      <c r="K64" s="26" t="n">
        <f aca="false">SUMPRODUCT($G$2:G64,$J$2:J64)*$B$87*14.4</f>
        <v>4599.95872309238</v>
      </c>
      <c r="L64" s="33" t="n">
        <f aca="false">(-1/D63^2+1/D64^2)/2</f>
        <v>2.57825504399969E-010</v>
      </c>
      <c r="M64" s="34" t="n">
        <f aca="false">SUMPRODUCT($G$2:G64,$L$2:L64)*$B$89*14.4</f>
        <v>0.0219067987232081</v>
      </c>
      <c r="N64" s="29" t="n">
        <f aca="false">SUMPRODUCT($G$2:G64,$J$2:J64,$M$2:M64)*$B$87*14.4</f>
        <v>48.3728448806521</v>
      </c>
    </row>
    <row r="65" customFormat="false" ht="12.8" hidden="false" customHeight="false" outlineLevel="0" collapsed="false">
      <c r="A65" s="29" t="n">
        <v>0.85</v>
      </c>
      <c r="B65" s="25" t="n">
        <v>0.1306</v>
      </c>
      <c r="C65" s="30" t="n">
        <f aca="false">INPUT!$C$11*A65</f>
        <v>949.896816509189</v>
      </c>
      <c r="D65" s="24" t="n">
        <v>3370</v>
      </c>
      <c r="E65" s="23" t="n">
        <f aca="true">INDIRECT("B"&amp;MATCH(D65,$C$1:$C$85,-1))+(D65-INDIRECT("C"&amp;MATCH(D65,$C$1:$C$85,-1)))*(INDIRECT("B"&amp;MATCH(D65,$C$1:$C$85,-1)+1)-INDIRECT("B"&amp;MATCH(D65,$C$1:$C$85,-1)))/(INDIRECT("C"&amp;MATCH(D65,$C$1:$C$85,-1)+1)-INDIRECT("C"&amp;MATCH(D65,$C$1:$C$85,-1)))</f>
        <v>0.241526921143389</v>
      </c>
      <c r="F65" s="23" t="n">
        <f aca="false">1/E65</f>
        <v>4.1403252079147</v>
      </c>
      <c r="G65" s="23" t="n">
        <f aca="false">(D64-D65)*(MIN(F64:F65)+0.5*ABS(F65-F64))</f>
        <v>41.4462919957592</v>
      </c>
      <c r="H65" s="31" t="n">
        <f aca="false">-1/D64+1/D65</f>
        <v>8.77916878829898E-007</v>
      </c>
      <c r="I65" s="25" t="n">
        <f aca="false">SUMPRODUCT($G$2:G65,$H$2:H65)*$B$87*14.4</f>
        <v>1.27266200896259</v>
      </c>
      <c r="J65" s="32" t="n">
        <f aca="false">LN(D64)-LN(D65)</f>
        <v>0.00296296513065819</v>
      </c>
      <c r="K65" s="26" t="n">
        <f aca="false">SUMPRODUCT($G$2:G65,$J$2:J65)*$B$87*14.4</f>
        <v>4675.76335562609</v>
      </c>
      <c r="L65" s="33" t="n">
        <f aca="false">(-1/D64^2+1/D65^2)/2</f>
        <v>2.60124090570378E-010</v>
      </c>
      <c r="M65" s="34" t="n">
        <f aca="false">SUMPRODUCT($G$2:G65,$L$2:L65)*$B$89*14.4</f>
        <v>0.022334850019781</v>
      </c>
      <c r="N65" s="29" t="n">
        <f aca="false">SUMPRODUCT($G$2:G65,$J$2:J65,$M$2:M65)*$B$87*14.4</f>
        <v>50.0659299790972</v>
      </c>
    </row>
    <row r="66" customFormat="false" ht="12.8" hidden="false" customHeight="false" outlineLevel="0" collapsed="false">
      <c r="A66" s="29" t="n">
        <v>0.825</v>
      </c>
      <c r="B66" s="25" t="n">
        <v>0.1266</v>
      </c>
      <c r="C66" s="30" t="n">
        <f aca="false">INPUT!$C$11*A66</f>
        <v>921.958674847154</v>
      </c>
      <c r="D66" s="24" t="n">
        <v>3360</v>
      </c>
      <c r="E66" s="23" t="n">
        <f aca="true">INDIRECT("B"&amp;MATCH(D66,$C$1:$C$85,-1))+(D66-INDIRECT("C"&amp;MATCH(D66,$C$1:$C$85,-1)))*(INDIRECT("B"&amp;MATCH(D66,$C$1:$C$85,-1)+1)-INDIRECT("B"&amp;MATCH(D66,$C$1:$C$85,-1)))/(INDIRECT("C"&amp;MATCH(D66,$C$1:$C$85,-1)+1)-INDIRECT("C"&amp;MATCH(D66,$C$1:$C$85,-1)))</f>
        <v>0.242028028202311</v>
      </c>
      <c r="F66" s="23" t="n">
        <f aca="false">1/E66</f>
        <v>4.1317528693995</v>
      </c>
      <c r="G66" s="23" t="n">
        <f aca="false">(D65-D66)*(MIN(F65:F66)+0.5*ABS(F66-F65))</f>
        <v>41.360390386571</v>
      </c>
      <c r="H66" s="31" t="n">
        <f aca="false">-1/D65+1/D66</f>
        <v>8.83142574537271E-007</v>
      </c>
      <c r="I66" s="25" t="n">
        <f aca="false">SUMPRODUCT($G$2:G66,$H$2:H66)*$B$87*14.4</f>
        <v>1.29520953903949</v>
      </c>
      <c r="J66" s="32" t="n">
        <f aca="false">LN(D65)-LN(D66)</f>
        <v>0.00297177038915741</v>
      </c>
      <c r="K66" s="26" t="n">
        <f aca="false">SUMPRODUCT($G$2:G66,$J$2:J66)*$B$87*14.4</f>
        <v>4751.6356826581</v>
      </c>
      <c r="L66" s="33" t="n">
        <f aca="false">(-1/D65^2+1/D66^2)/2</f>
        <v>2.62450081542125E-010</v>
      </c>
      <c r="M66" s="34" t="n">
        <f aca="false">SUMPRODUCT($G$2:G66,$L$2:L66)*$B$89*14.4</f>
        <v>0.0227658337750576</v>
      </c>
      <c r="N66" s="29" t="n">
        <f aca="false">SUMPRODUCT($G$2:G66,$J$2:J66,$M$2:M66)*$B$87*14.4</f>
        <v>51.7932267644346</v>
      </c>
    </row>
    <row r="67" customFormat="false" ht="12.8" hidden="false" customHeight="false" outlineLevel="0" collapsed="false">
      <c r="A67" s="29" t="n">
        <v>0.8</v>
      </c>
      <c r="B67" s="25" t="n">
        <v>0.1242</v>
      </c>
      <c r="C67" s="30" t="n">
        <f aca="false">INPUT!$C$11*A67</f>
        <v>894.020533185119</v>
      </c>
      <c r="D67" s="24" t="n">
        <v>3350</v>
      </c>
      <c r="E67" s="23" t="n">
        <f aca="true">INDIRECT("B"&amp;MATCH(D67,$C$1:$C$85,-1))+(D67-INDIRECT("C"&amp;MATCH(D67,$C$1:$C$85,-1)))*(INDIRECT("B"&amp;MATCH(D67,$C$1:$C$85,-1)+1)-INDIRECT("B"&amp;MATCH(D67,$C$1:$C$85,-1)))/(INDIRECT("C"&amp;MATCH(D67,$C$1:$C$85,-1)+1)-INDIRECT("C"&amp;MATCH(D67,$C$1:$C$85,-1)))</f>
        <v>0.242524523287617</v>
      </c>
      <c r="F67" s="23" t="n">
        <f aca="false">1/E67</f>
        <v>4.12329436398508</v>
      </c>
      <c r="G67" s="23" t="n">
        <f aca="false">(D66-D67)*(MIN(F66:F67)+0.5*ABS(F67-F66))</f>
        <v>41.2752361669229</v>
      </c>
      <c r="H67" s="31" t="n">
        <f aca="false">-1/D66+1/D67</f>
        <v>8.88415067519521E-007</v>
      </c>
      <c r="I67" s="25" t="n">
        <f aca="false">SUMPRODUCT($G$2:G67,$H$2:H67)*$B$87*14.4</f>
        <v>1.31784498244786</v>
      </c>
      <c r="J67" s="32" t="n">
        <f aca="false">LN(D66)-LN(D67)</f>
        <v>0.00298062813813793</v>
      </c>
      <c r="K67" s="26" t="n">
        <f aca="false">SUMPRODUCT($G$2:G67,$J$2:J67)*$B$87*14.4</f>
        <v>4827.57748284681</v>
      </c>
      <c r="L67" s="33" t="n">
        <f aca="false">(-1/D66^2+1/D67^2)/2</f>
        <v>2.64803886951674E-010</v>
      </c>
      <c r="M67" s="34" t="n">
        <f aca="false">SUMPRODUCT($G$2:G67,$L$2:L67)*$B$89*14.4</f>
        <v>0.0231997875615437</v>
      </c>
      <c r="N67" s="29" t="n">
        <f aca="false">SUMPRODUCT($G$2:G67,$J$2:J67,$M$2:M67)*$B$87*14.4</f>
        <v>53.5550603958539</v>
      </c>
    </row>
    <row r="68" customFormat="false" ht="12.8" hidden="false" customHeight="false" outlineLevel="0" collapsed="false">
      <c r="A68" s="29" t="n">
        <v>0.775</v>
      </c>
      <c r="B68" s="25" t="n">
        <v>0.1226</v>
      </c>
      <c r="C68" s="30" t="n">
        <f aca="false">INPUT!$C$11*A68</f>
        <v>866.082391523084</v>
      </c>
      <c r="D68" s="24" t="n">
        <v>3340</v>
      </c>
      <c r="E68" s="23" t="n">
        <f aca="true">INDIRECT("B"&amp;MATCH(D68,$C$1:$C$85,-1))+(D68-INDIRECT("C"&amp;MATCH(D68,$C$1:$C$85,-1)))*(INDIRECT("B"&amp;MATCH(D68,$C$1:$C$85,-1)+1)-INDIRECT("B"&amp;MATCH(D68,$C$1:$C$85,-1)))/(INDIRECT("C"&amp;MATCH(D68,$C$1:$C$85,-1)+1)-INDIRECT("C"&amp;MATCH(D68,$C$1:$C$85,-1)))</f>
        <v>0.243007733665863</v>
      </c>
      <c r="F68" s="23" t="n">
        <f aca="false">1/E68</f>
        <v>4.11509537130619</v>
      </c>
      <c r="G68" s="23" t="n">
        <f aca="false">(D67-D68)*(MIN(F67:F68)+0.5*ABS(F68-F67))</f>
        <v>41.1919486764563</v>
      </c>
      <c r="H68" s="31" t="n">
        <f aca="false">-1/D67+1/D68</f>
        <v>8.93734918223249E-007</v>
      </c>
      <c r="I68" s="25" t="n">
        <f aca="false">SUMPRODUCT($G$2:G68,$H$2:H68)*$B$87*14.4</f>
        <v>1.34057001886069</v>
      </c>
      <c r="J68" s="32" t="n">
        <f aca="false">LN(D67)-LN(D68)</f>
        <v>0.0029895388483645</v>
      </c>
      <c r="K68" s="26" t="n">
        <f aca="false">SUMPRODUCT($G$2:G68,$J$2:J68)*$B$87*14.4</f>
        <v>4903.59261641878</v>
      </c>
      <c r="L68" s="33" t="n">
        <f aca="false">(-1/D67^2+1/D68^2)/2</f>
        <v>2.67185923805235E-010</v>
      </c>
      <c r="M68" s="34" t="n">
        <f aca="false">SUMPRODUCT($G$2:G68,$L$2:L68)*$B$89*14.4</f>
        <v>0.0236367614353695</v>
      </c>
      <c r="N68" s="29" t="n">
        <f aca="false">SUMPRODUCT($G$2:G68,$J$2:J68,$M$2:M68)*$B$87*14.4</f>
        <v>55.3518119735723</v>
      </c>
    </row>
    <row r="69" customFormat="false" ht="12.8" hidden="false" customHeight="false" outlineLevel="0" collapsed="false">
      <c r="A69" s="29" t="n">
        <v>0.75</v>
      </c>
      <c r="B69" s="25" t="n">
        <v>0.1215</v>
      </c>
      <c r="C69" s="30" t="n">
        <f aca="false">INPUT!$C$11*A69</f>
        <v>838.144249861049</v>
      </c>
      <c r="D69" s="24" t="n">
        <v>3330</v>
      </c>
      <c r="E69" s="23" t="n">
        <f aca="true">INDIRECT("B"&amp;MATCH(D69,$C$1:$C$85,-1))+(D69-INDIRECT("C"&amp;MATCH(D69,$C$1:$C$85,-1)))*(INDIRECT("B"&amp;MATCH(D69,$C$1:$C$85,-1)+1)-INDIRECT("B"&amp;MATCH(D69,$C$1:$C$85,-1)))/(INDIRECT("C"&amp;MATCH(D69,$C$1:$C$85,-1)+1)-INDIRECT("C"&amp;MATCH(D69,$C$1:$C$85,-1)))</f>
        <v>0.243490944044109</v>
      </c>
      <c r="F69" s="23" t="n">
        <f aca="false">1/E69</f>
        <v>4.10692892060432</v>
      </c>
      <c r="G69" s="23" t="n">
        <f aca="false">(D68-D69)*(MIN(F68:F69)+0.5*ABS(F69-F68))</f>
        <v>41.1101214595526</v>
      </c>
      <c r="H69" s="31" t="n">
        <f aca="false">-1/D68+1/D69</f>
        <v>8.99102695509871E-007</v>
      </c>
      <c r="I69" s="25" t="n">
        <f aca="false">SUMPRODUCT($G$2:G69,$H$2:H69)*$B$87*14.4</f>
        <v>1.36338612789001</v>
      </c>
      <c r="J69" s="32" t="n">
        <f aca="false">LN(D68)-LN(D69)</f>
        <v>0.00299850299625781</v>
      </c>
      <c r="K69" s="26" t="n">
        <f aca="false">SUMPRODUCT($G$2:G69,$J$2:J69)*$B$87*14.4</f>
        <v>4979.684226008</v>
      </c>
      <c r="L69" s="33" t="n">
        <f aca="false">(-1/D68^2+1/D69^2)/2</f>
        <v>2.69596616633896E-010</v>
      </c>
      <c r="M69" s="34" t="n">
        <f aca="false">SUMPRODUCT($G$2:G69,$L$2:L69)*$B$89*14.4</f>
        <v>0.0240768020444912</v>
      </c>
      <c r="N69" s="29" t="n">
        <f aca="false">SUMPRODUCT($G$2:G69,$J$2:J69,$M$2:M69)*$B$87*14.4</f>
        <v>57.1838545948988</v>
      </c>
    </row>
    <row r="70" customFormat="false" ht="12.8" hidden="false" customHeight="false" outlineLevel="0" collapsed="false">
      <c r="A70" s="29" t="n">
        <v>0.725</v>
      </c>
      <c r="B70" s="25" t="n">
        <v>0.1207</v>
      </c>
      <c r="C70" s="30" t="n">
        <f aca="false">INPUT!$C$11*A70</f>
        <v>810.206108199014</v>
      </c>
      <c r="D70" s="24" t="n">
        <v>3320</v>
      </c>
      <c r="E70" s="23" t="n">
        <f aca="true">INDIRECT("B"&amp;MATCH(D70,$C$1:$C$85,-1))+(D70-INDIRECT("C"&amp;MATCH(D70,$C$1:$C$85,-1)))*(INDIRECT("B"&amp;MATCH(D70,$C$1:$C$85,-1)+1)-INDIRECT("B"&amp;MATCH(D70,$C$1:$C$85,-1)))/(INDIRECT("C"&amp;MATCH(D70,$C$1:$C$85,-1)+1)-INDIRECT("C"&amp;MATCH(D70,$C$1:$C$85,-1)))</f>
        <v>0.243974154422355</v>
      </c>
      <c r="F70" s="23" t="n">
        <f aca="false">1/E70</f>
        <v>4.0987948185235</v>
      </c>
      <c r="G70" s="23" t="n">
        <f aca="false">(D69-D70)*(MIN(F69:F70)+0.5*ABS(F70-F69))</f>
        <v>41.0286186956391</v>
      </c>
      <c r="H70" s="31" t="n">
        <f aca="false">-1/D69+1/D70</f>
        <v>9.04518976808173E-007</v>
      </c>
      <c r="I70" s="25" t="n">
        <f aca="false">SUMPRODUCT($G$2:G70,$H$2:H70)*$B$87*14.4</f>
        <v>1.38629417684783</v>
      </c>
      <c r="J70" s="32" t="n">
        <f aca="false">LN(D69)-LN(D70)</f>
        <v>0.00300752106395485</v>
      </c>
      <c r="K70" s="26" t="n">
        <f aca="false">SUMPRODUCT($G$2:G70,$J$2:J70)*$B$87*14.4</f>
        <v>5055.85337396537</v>
      </c>
      <c r="L70" s="33" t="n">
        <f aca="false">(-1/D69^2+1/D70^2)/2</f>
        <v>2.72036397652504E-010</v>
      </c>
      <c r="M70" s="34" t="n">
        <f aca="false">SUMPRODUCT($G$2:G70,$L$2:L70)*$B$89*14.4</f>
        <v>0.0245199446131727</v>
      </c>
      <c r="N70" s="29" t="n">
        <f aca="false">SUMPRODUCT($G$2:G70,$J$2:J70,$M$2:M70)*$B$87*14.4</f>
        <v>59.051517884046</v>
      </c>
    </row>
    <row r="71" customFormat="false" ht="12.8" hidden="false" customHeight="false" outlineLevel="0" collapsed="false">
      <c r="A71" s="29" t="n">
        <v>0.7</v>
      </c>
      <c r="B71" s="25" t="n">
        <v>0.1202</v>
      </c>
      <c r="C71" s="30" t="n">
        <f aca="false">INPUT!$C$11*A71</f>
        <v>782.267966536979</v>
      </c>
      <c r="D71" s="24" t="n">
        <v>3310</v>
      </c>
      <c r="E71" s="23" t="n">
        <f aca="true">INDIRECT("B"&amp;MATCH(D71,$C$1:$C$85,-1))+(D71-INDIRECT("C"&amp;MATCH(D71,$C$1:$C$85,-1)))*(INDIRECT("B"&amp;MATCH(D71,$C$1:$C$85,-1)+1)-INDIRECT("B"&amp;MATCH(D71,$C$1:$C$85,-1)))/(INDIRECT("C"&amp;MATCH(D71,$C$1:$C$85,-1)+1)-INDIRECT("C"&amp;MATCH(D71,$C$1:$C$85,-1)))</f>
        <v>0.244457364800601</v>
      </c>
      <c r="F71" s="23" t="n">
        <f aca="false">1/E71</f>
        <v>4.09069287323653</v>
      </c>
      <c r="G71" s="23" t="n">
        <f aca="false">(D70-D71)*(MIN(F70:F71)+0.5*ABS(F71-F70))</f>
        <v>40.9474384588001</v>
      </c>
      <c r="H71" s="31" t="n">
        <f aca="false">-1/D70+1/D71</f>
        <v>9.09984348269183E-007</v>
      </c>
      <c r="I71" s="25" t="n">
        <f aca="false">SUMPRODUCT($G$2:G71,$H$2:H71)*$B$87*14.4</f>
        <v>1.40929504271353</v>
      </c>
      <c r="J71" s="32" t="n">
        <f aca="false">LN(D70)-LN(D71)</f>
        <v>0.00301659353942618</v>
      </c>
      <c r="K71" s="26" t="n">
        <f aca="false">SUMPRODUCT($G$2:G71,$J$2:J71)*$B$87*14.4</f>
        <v>5132.10112866978</v>
      </c>
      <c r="L71" s="33" t="n">
        <f aca="false">(-1/D70^2+1/D71^2)/2</f>
        <v>2.74505706922473E-010</v>
      </c>
      <c r="M71" s="34" t="n">
        <f aca="false">SUMPRODUCT($G$2:G71,$L$2:L71)*$B$89*14.4</f>
        <v>0.0249662248720248</v>
      </c>
      <c r="N71" s="29" t="n">
        <f aca="false">SUMPRODUCT($G$2:G71,$J$2:J71,$M$2:M71)*$B$87*14.4</f>
        <v>60.9551364739832</v>
      </c>
    </row>
    <row r="72" customFormat="false" ht="12.8" hidden="false" customHeight="false" outlineLevel="0" collapsed="false">
      <c r="A72" s="29" t="n">
        <v>0.65</v>
      </c>
      <c r="B72" s="25" t="n">
        <v>0.1197</v>
      </c>
      <c r="C72" s="30" t="n">
        <f aca="false">INPUT!$C$11*A72</f>
        <v>726.391683212909</v>
      </c>
      <c r="D72" s="24" t="n">
        <v>3300</v>
      </c>
      <c r="E72" s="23" t="n">
        <f aca="true">INDIRECT("B"&amp;MATCH(D72,$C$1:$C$85,-1))+(D72-INDIRECT("C"&amp;MATCH(D72,$C$1:$C$85,-1)))*(INDIRECT("B"&amp;MATCH(D72,$C$1:$C$85,-1)+1)-INDIRECT("B"&amp;MATCH(D72,$C$1:$C$85,-1)))/(INDIRECT("C"&amp;MATCH(D72,$C$1:$C$85,-1)+1)-INDIRECT("C"&amp;MATCH(D72,$C$1:$C$85,-1)))</f>
        <v>0.244940575178847</v>
      </c>
      <c r="F72" s="23" t="n">
        <f aca="false">1/E72</f>
        <v>4.08262289442995</v>
      </c>
      <c r="G72" s="23" t="n">
        <f aca="false">(D71-D72)*(MIN(F71:F72)+0.5*ABS(F72-F71))</f>
        <v>40.8665788383324</v>
      </c>
      <c r="H72" s="31" t="n">
        <f aca="false">-1/D71+1/D72</f>
        <v>9.15499404925387E-007</v>
      </c>
      <c r="I72" s="25" t="n">
        <f aca="false">SUMPRODUCT($G$2:G72,$H$2:H72)*$B$87*14.4</f>
        <v>1.43238961228155</v>
      </c>
      <c r="J72" s="32" t="n">
        <f aca="false">LN(D71)-LN(D72)</f>
        <v>0.0030257209165363</v>
      </c>
      <c r="K72" s="26" t="n">
        <f aca="false">SUMPRODUCT($G$2:G72,$J$2:J72)*$B$87*14.4</f>
        <v>5208.42856462922</v>
      </c>
      <c r="L72" s="33" t="n">
        <f aca="false">(-1/D71^2+1/D72^2)/2</f>
        <v>2.77004992518391E-010</v>
      </c>
      <c r="M72" s="34" t="n">
        <f aca="false">SUMPRODUCT($G$2:G72,$L$2:L72)*$B$89*14.4</f>
        <v>0.025415679067008</v>
      </c>
      <c r="N72" s="29" t="n">
        <f aca="false">SUMPRODUCT($G$2:G72,$J$2:J72,$M$2:M72)*$B$87*14.4</f>
        <v>62.895050090336</v>
      </c>
    </row>
    <row r="73" customFormat="false" ht="12.8" hidden="false" customHeight="false" outlineLevel="0" collapsed="false">
      <c r="A73" s="29" t="n">
        <v>0.6</v>
      </c>
      <c r="B73" s="25" t="n">
        <v>0.1194</v>
      </c>
      <c r="C73" s="30" t="n">
        <f aca="false">INPUT!$C$11*A73</f>
        <v>670.515399888839</v>
      </c>
      <c r="D73" s="24" t="n">
        <v>3290</v>
      </c>
      <c r="E73" s="23" t="n">
        <f aca="true">INDIRECT("B"&amp;MATCH(D73,$C$1:$C$85,-1))+(D73-INDIRECT("C"&amp;MATCH(D73,$C$1:$C$85,-1)))*(INDIRECT("B"&amp;MATCH(D73,$C$1:$C$85,-1)+1)-INDIRECT("B"&amp;MATCH(D73,$C$1:$C$85,-1)))/(INDIRECT("C"&amp;MATCH(D73,$C$1:$C$85,-1)+1)-INDIRECT("C"&amp;MATCH(D73,$C$1:$C$85,-1)))</f>
        <v>0.245435777614763</v>
      </c>
      <c r="F73" s="23" t="n">
        <f aca="false">1/E73</f>
        <v>4.07438560799235</v>
      </c>
      <c r="G73" s="23" t="n">
        <f aca="false">(D72-D73)*(MIN(F72:F73)+0.5*ABS(F73-F72))</f>
        <v>40.7850425121115</v>
      </c>
      <c r="H73" s="31" t="n">
        <f aca="false">-1/D72+1/D73</f>
        <v>9.21064750852006E-007</v>
      </c>
      <c r="I73" s="25" t="n">
        <f aca="false">SUMPRODUCT($G$2:G73,$H$2:H73)*$B$87*14.4</f>
        <v>1.45557821635538</v>
      </c>
      <c r="J73" s="32" t="n">
        <f aca="false">LN(D72)-LN(D73)</f>
        <v>0.0030349036951538</v>
      </c>
      <c r="K73" s="26" t="n">
        <f aca="false">SUMPRODUCT($G$2:G73,$J$2:J73)*$B$87*14.4</f>
        <v>5284.83489776054</v>
      </c>
      <c r="L73" s="33" t="n">
        <f aca="false">(-1/D72^2+1/D73^2)/2</f>
        <v>2.79534710698836E-010</v>
      </c>
      <c r="M73" s="34" t="n">
        <f aca="false">SUMPRODUCT($G$2:G73,$L$2:L73)*$B$89*14.4</f>
        <v>0.0258683329208557</v>
      </c>
      <c r="N73" s="29" t="n">
        <f aca="false">SUMPRODUCT($G$2:G73,$J$2:J73,$M$2:M73)*$B$87*14.4</f>
        <v>64.8715545530389</v>
      </c>
    </row>
    <row r="74" customFormat="false" ht="12.8" hidden="false" customHeight="false" outlineLevel="0" collapsed="false">
      <c r="A74" s="29" t="n">
        <v>0.55</v>
      </c>
      <c r="B74" s="25" t="n">
        <v>0.1193</v>
      </c>
      <c r="C74" s="30" t="n">
        <f aca="false">INPUT!$C$11*A74</f>
        <v>614.639116564769</v>
      </c>
      <c r="D74" s="24" t="n">
        <v>3280</v>
      </c>
      <c r="E74" s="23" t="n">
        <f aca="true">INDIRECT("B"&amp;MATCH(D74,$C$1:$C$85,-1))+(D74-INDIRECT("C"&amp;MATCH(D74,$C$1:$C$85,-1)))*(INDIRECT("B"&amp;MATCH(D74,$C$1:$C$85,-1)+1)-INDIRECT("B"&amp;MATCH(D74,$C$1:$C$85,-1)))/(INDIRECT("C"&amp;MATCH(D74,$C$1:$C$85,-1)+1)-INDIRECT("C"&amp;MATCH(D74,$C$1:$C$85,-1)))</f>
        <v>0.245936884673684</v>
      </c>
      <c r="F74" s="23" t="n">
        <f aca="false">1/E74</f>
        <v>4.0660838707737</v>
      </c>
      <c r="G74" s="23" t="n">
        <f aca="false">(D73-D74)*(MIN(F73:F74)+0.5*ABS(F74-F73))</f>
        <v>40.7023473938302</v>
      </c>
      <c r="H74" s="31" t="n">
        <f aca="false">-1/D73+1/D74</f>
        <v>9.26680999332769E-007</v>
      </c>
      <c r="I74" s="25" t="n">
        <f aca="false">SUMPRODUCT($G$2:G74,$H$2:H74)*$B$87*14.4</f>
        <v>1.47886091081515</v>
      </c>
      <c r="J74" s="32" t="n">
        <f aca="false">LN(D73)-LN(D74)</f>
        <v>0.00304414238122774</v>
      </c>
      <c r="K74" s="26" t="n">
        <f aca="false">SUMPRODUCT($G$2:G74,$J$2:J74)*$B$87*14.4</f>
        <v>5361.31843093453</v>
      </c>
      <c r="L74" s="33" t="n">
        <f aca="false">(-1/D73^2+1/D74^2)/2</f>
        <v>2.82095326081277E-010</v>
      </c>
      <c r="M74" s="34" t="n">
        <f aca="false">SUMPRODUCT($G$2:G74,$L$2:L74)*$B$89*14.4</f>
        <v>0.0263242070082268</v>
      </c>
      <c r="N74" s="29" t="n">
        <f aca="false">SUMPRODUCT($G$2:G74,$J$2:J74,$M$2:M74)*$B$87*14.4</f>
        <v>66.8849229130316</v>
      </c>
    </row>
    <row r="75" customFormat="false" ht="12.8" hidden="false" customHeight="false" outlineLevel="0" collapsed="false">
      <c r="A75" s="29" t="n">
        <v>0.5</v>
      </c>
      <c r="B75" s="25" t="n">
        <v>0.1194</v>
      </c>
      <c r="C75" s="30" t="n">
        <f aca="false">INPUT!$C$11*A75</f>
        <v>558.762833240699</v>
      </c>
      <c r="D75" s="24" t="n">
        <v>3270</v>
      </c>
      <c r="E75" s="23" t="n">
        <f aca="true">INDIRECT("B"&amp;MATCH(D75,$C$1:$C$85,-1))+(D75-INDIRECT("C"&amp;MATCH(D75,$C$1:$C$85,-1)))*(INDIRECT("B"&amp;MATCH(D75,$C$1:$C$85,-1)+1)-INDIRECT("B"&amp;MATCH(D75,$C$1:$C$85,-1)))/(INDIRECT("C"&amp;MATCH(D75,$C$1:$C$85,-1)+1)-INDIRECT("C"&amp;MATCH(D75,$C$1:$C$85,-1)))</f>
        <v>0.246437991732606</v>
      </c>
      <c r="F75" s="23" t="n">
        <f aca="false">1/E75</f>
        <v>4.05781589506311</v>
      </c>
      <c r="G75" s="23" t="n">
        <f aca="false">(D74-D75)*(MIN(F74:F75)+0.5*ABS(F75-F74))</f>
        <v>40.619498829184</v>
      </c>
      <c r="H75" s="31" t="n">
        <f aca="false">-1/D74+1/D75</f>
        <v>9.32348773028996E-007</v>
      </c>
      <c r="I75" s="25" t="n">
        <f aca="false">SUMPRODUCT($G$2:G75,$H$2:H75)*$B$87*14.4</f>
        <v>1.50223832590452</v>
      </c>
      <c r="J75" s="32" t="n">
        <f aca="false">LN(D74)-LN(D75)</f>
        <v>0.00305343748689069</v>
      </c>
      <c r="K75" s="26" t="n">
        <f aca="false">SUMPRODUCT($G$2:G75,$J$2:J75)*$B$87*14.4</f>
        <v>5437.87934638313</v>
      </c>
      <c r="L75" s="33" t="n">
        <f aca="false">(-1/D74^2+1/D75^2)/2</f>
        <v>2.84687311821252E-010</v>
      </c>
      <c r="M75" s="34" t="n">
        <f aca="false">SUMPRODUCT($G$2:G75,$L$2:L75)*$B$89*14.4</f>
        <v>0.0267833333726022</v>
      </c>
      <c r="N75" s="29" t="n">
        <f aca="false">SUMPRODUCT($G$2:G75,$J$2:J75,$M$2:M75)*$B$87*14.4</f>
        <v>68.9354794348029</v>
      </c>
    </row>
    <row r="76" customFormat="false" ht="12.8" hidden="false" customHeight="false" outlineLevel="0" collapsed="false">
      <c r="A76" s="29" t="n">
        <v>0.45</v>
      </c>
      <c r="B76" s="25" t="n">
        <v>0.1193</v>
      </c>
      <c r="C76" s="30" t="n">
        <f aca="false">INPUT!$C$11*A76</f>
        <v>502.886549916629</v>
      </c>
      <c r="D76" s="24" t="n">
        <v>3260</v>
      </c>
      <c r="E76" s="23" t="n">
        <f aca="true">INDIRECT("B"&amp;MATCH(D76,$C$1:$C$85,-1))+(D76-INDIRECT("C"&amp;MATCH(D76,$C$1:$C$85,-1)))*(INDIRECT("B"&amp;MATCH(D76,$C$1:$C$85,-1)+1)-INDIRECT("B"&amp;MATCH(D76,$C$1:$C$85,-1)))/(INDIRECT("C"&amp;MATCH(D76,$C$1:$C$85,-1)+1)-INDIRECT("C"&amp;MATCH(D76,$C$1:$C$85,-1)))</f>
        <v>0.246939098791528</v>
      </c>
      <c r="F76" s="23" t="n">
        <f aca="false">1/E76</f>
        <v>4.04958147532653</v>
      </c>
      <c r="G76" s="23" t="n">
        <f aca="false">(D75-D76)*(MIN(F75:F76)+0.5*ABS(F76-F75))</f>
        <v>40.5369868519482</v>
      </c>
      <c r="H76" s="31" t="n">
        <f aca="false">-1/D75+1/D76</f>
        <v>9.38068704151929E-007</v>
      </c>
      <c r="I76" s="25" t="n">
        <f aca="false">SUMPRODUCT($G$2:G76,$H$2:H76)*$B$87*14.4</f>
        <v>1.52571138192633</v>
      </c>
      <c r="J76" s="32" t="n">
        <f aca="false">LN(D75)-LN(D76)</f>
        <v>0.00306278953054573</v>
      </c>
      <c r="K76" s="26" t="n">
        <f aca="false">SUMPRODUCT($G$2:G76,$J$2:J76)*$B$87*14.4</f>
        <v>5514.51875447268</v>
      </c>
      <c r="L76" s="33" t="n">
        <f aca="false">(-1/D75^2+1/D76^2)/2</f>
        <v>2.87311149796054E-010</v>
      </c>
      <c r="M76" s="34" t="n">
        <f aca="false">SUMPRODUCT($G$2:G76,$L$2:L76)*$B$89*14.4</f>
        <v>0.0272457500660273</v>
      </c>
      <c r="N76" s="29" t="n">
        <f aca="false">SUMPRODUCT($G$2:G76,$J$2:J76,$M$2:M76)*$B$87*14.4</f>
        <v>71.023577592819</v>
      </c>
    </row>
    <row r="77" customFormat="false" ht="12.8" hidden="false" customHeight="false" outlineLevel="0" collapsed="false">
      <c r="A77" s="29" t="n">
        <v>0.4</v>
      </c>
      <c r="B77" s="25" t="n">
        <v>0.1193</v>
      </c>
      <c r="C77" s="30" t="n">
        <f aca="false">INPUT!$C$11*A77</f>
        <v>447.01026659256</v>
      </c>
      <c r="D77" s="24" t="n">
        <v>3250</v>
      </c>
      <c r="E77" s="23" t="n">
        <f aca="true">INDIRECT("B"&amp;MATCH(D77,$C$1:$C$85,-1))+(D77-INDIRECT("C"&amp;MATCH(D77,$C$1:$C$85,-1)))*(INDIRECT("B"&amp;MATCH(D77,$C$1:$C$85,-1)+1)-INDIRECT("B"&amp;MATCH(D77,$C$1:$C$85,-1)))/(INDIRECT("C"&amp;MATCH(D77,$C$1:$C$85,-1)+1)-INDIRECT("C"&amp;MATCH(D77,$C$1:$C$85,-1)))</f>
        <v>0.24744020585045</v>
      </c>
      <c r="F77" s="23" t="n">
        <f aca="false">1/E77</f>
        <v>4.0413804076949</v>
      </c>
      <c r="G77" s="23" t="n">
        <f aca="false">(D76-D77)*(MIN(F76:F77)+0.5*ABS(F77-F76))</f>
        <v>40.4548094151072</v>
      </c>
      <c r="H77" s="31" t="n">
        <f aca="false">-1/D76+1/D77</f>
        <v>9.43841434638973E-007</v>
      </c>
      <c r="I77" s="25" t="n">
        <f aca="false">SUMPRODUCT($G$2:G77,$H$2:H77)*$B$87*14.4</f>
        <v>1.54928100961696</v>
      </c>
      <c r="J77" s="32" t="n">
        <f aca="false">LN(D76)-LN(D77)</f>
        <v>0.00307219903697131</v>
      </c>
      <c r="K77" s="26" t="n">
        <f aca="false">SUMPRODUCT($G$2:G77,$J$2:J77)*$B$87*14.4</f>
        <v>5591.23777192143</v>
      </c>
      <c r="L77" s="33" t="n">
        <f aca="false">(-1/D76^2+1/D77^2)/2</f>
        <v>2.8996733079282E-010</v>
      </c>
      <c r="M77" s="34" t="n">
        <f aca="false">SUMPRODUCT($G$2:G77,$L$2:L77)*$B$89*14.4</f>
        <v>0.0277114956974303</v>
      </c>
      <c r="N77" s="29" t="n">
        <f aca="false">SUMPRODUCT($G$2:G77,$J$2:J77,$M$2:M77)*$B$87*14.4</f>
        <v>73.1495763147613</v>
      </c>
    </row>
    <row r="78" customFormat="false" ht="12.8" hidden="false" customHeight="false" outlineLevel="0" collapsed="false">
      <c r="A78" s="29" t="n">
        <v>0.35</v>
      </c>
      <c r="B78" s="25" t="n">
        <v>0.1194</v>
      </c>
      <c r="C78" s="30" t="n">
        <f aca="false">INPUT!$C$11*A78</f>
        <v>391.13398326849</v>
      </c>
      <c r="D78" s="24" t="n">
        <v>3240</v>
      </c>
      <c r="E78" s="23" t="n">
        <f aca="true">INDIRECT("B"&amp;MATCH(D78,$C$1:$C$85,-1))+(D78-INDIRECT("C"&amp;MATCH(D78,$C$1:$C$85,-1)))*(INDIRECT("B"&amp;MATCH(D78,$C$1:$C$85,-1)+1)-INDIRECT("B"&amp;MATCH(D78,$C$1:$C$85,-1)))/(INDIRECT("C"&amp;MATCH(D78,$C$1:$C$85,-1)+1)-INDIRECT("C"&amp;MATCH(D78,$C$1:$C$85,-1)))</f>
        <v>0.247939837448322</v>
      </c>
      <c r="F78" s="23" t="n">
        <f aca="false">1/E78</f>
        <v>4.0332364911243</v>
      </c>
      <c r="G78" s="23" t="n">
        <f aca="false">(D77-D78)*(MIN(F77:F78)+0.5*ABS(F78-F77))</f>
        <v>40.373084494096</v>
      </c>
      <c r="H78" s="31" t="n">
        <f aca="false">-1/D77+1/D78</f>
        <v>9.49667616334266E-007</v>
      </c>
      <c r="I78" s="25" t="n">
        <f aca="false">SUMPRODUCT($G$2:G78,$H$2:H78)*$B$87*14.4</f>
        <v>1.57294822065769</v>
      </c>
      <c r="J78" s="32" t="n">
        <f aca="false">LN(D77)-LN(D78)</f>
        <v>0.00308166653740649</v>
      </c>
      <c r="K78" s="26" t="n">
        <f aca="false">SUMPRODUCT($G$2:G78,$J$2:J78)*$B$87*14.4</f>
        <v>5668.03775019118</v>
      </c>
      <c r="L78" s="33" t="n">
        <f aca="false">(-1/D77^2+1/D78^2)/2</f>
        <v>2.92656354701304E-010</v>
      </c>
      <c r="M78" s="34" t="n">
        <f aca="false">SUMPRODUCT($G$2:G78,$L$2:L78)*$B$89*14.4</f>
        <v>0.0281806108371153</v>
      </c>
      <c r="N78" s="29" t="n">
        <f aca="false">SUMPRODUCT($G$2:G78,$J$2:J78,$M$2:M78)*$B$87*14.4</f>
        <v>75.3138466146799</v>
      </c>
    </row>
    <row r="79" customFormat="false" ht="12.8" hidden="false" customHeight="false" outlineLevel="0" collapsed="false">
      <c r="A79" s="29" t="n">
        <v>0.3</v>
      </c>
      <c r="B79" s="25" t="n">
        <v>0.1194</v>
      </c>
      <c r="C79" s="30" t="n">
        <f aca="false">INPUT!$C$11*A79</f>
        <v>335.25769994442</v>
      </c>
      <c r="D79" s="24" t="n">
        <v>3230</v>
      </c>
      <c r="E79" s="23" t="n">
        <f aca="true">INDIRECT("B"&amp;MATCH(D79,$C$1:$C$85,-1))+(D79-INDIRECT("C"&amp;MATCH(D79,$C$1:$C$85,-1)))*(INDIRECT("B"&amp;MATCH(D79,$C$1:$C$85,-1)+1)-INDIRECT("B"&amp;MATCH(D79,$C$1:$C$85,-1)))/(INDIRECT("C"&amp;MATCH(D79,$C$1:$C$85,-1)+1)-INDIRECT("C"&amp;MATCH(D79,$C$1:$C$85,-1)))</f>
        <v>0.248423047826568</v>
      </c>
      <c r="F79" s="23" t="n">
        <f aca="false">1/E79</f>
        <v>4.02539139886139</v>
      </c>
      <c r="G79" s="23" t="n">
        <f aca="false">(D78-D79)*(MIN(F78:F79)+0.5*ABS(F79-F78))</f>
        <v>40.2931394499285</v>
      </c>
      <c r="H79" s="31" t="n">
        <f aca="false">-1/D78+1/D79</f>
        <v>9.55547911172291E-007</v>
      </c>
      <c r="I79" s="25" t="n">
        <f aca="false">SUMPRODUCT($G$2:G79,$H$2:H79)*$B$87*14.4</f>
        <v>1.59671482291973</v>
      </c>
      <c r="J79" s="32" t="n">
        <f aca="false">LN(D78)-LN(D79)</f>
        <v>0.0030911925696735</v>
      </c>
      <c r="K79" s="26" t="n">
        <f aca="false">SUMPRODUCT($G$2:G79,$J$2:J79)*$B$87*14.4</f>
        <v>5744.92258606368</v>
      </c>
      <c r="L79" s="33" t="n">
        <f aca="false">(-1/D78^2+1/D79^2)/2</f>
        <v>2.95378730711526E-010</v>
      </c>
      <c r="M79" s="34" t="n">
        <f aca="false">SUMPRODUCT($G$2:G79,$L$2:L79)*$B$89*14.4</f>
        <v>0.0286531522619322</v>
      </c>
      <c r="N79" s="29" t="n">
        <f aca="false">SUMPRODUCT($G$2:G79,$J$2:J79,$M$2:M79)*$B$87*14.4</f>
        <v>77.5168395235685</v>
      </c>
    </row>
    <row r="80" customFormat="false" ht="12.8" hidden="false" customHeight="false" outlineLevel="0" collapsed="false">
      <c r="A80" s="29" t="n">
        <v>0.25</v>
      </c>
      <c r="B80" s="25" t="n">
        <v>0.1194</v>
      </c>
      <c r="C80" s="30" t="n">
        <f aca="false">INPUT!$C$11*A80</f>
        <v>279.38141662035</v>
      </c>
      <c r="D80" s="24" t="n">
        <v>3220</v>
      </c>
      <c r="E80" s="23" t="n">
        <f aca="true">INDIRECT("B"&amp;MATCH(D80,$C$1:$C$85,-1))+(D80-INDIRECT("C"&amp;MATCH(D80,$C$1:$C$85,-1)))*(INDIRECT("B"&amp;MATCH(D80,$C$1:$C$85,-1)+1)-INDIRECT("B"&amp;MATCH(D80,$C$1:$C$85,-1)))/(INDIRECT("C"&amp;MATCH(D80,$C$1:$C$85,-1)+1)-INDIRECT("C"&amp;MATCH(D80,$C$1:$C$85,-1)))</f>
        <v>0.248906258204814</v>
      </c>
      <c r="F80" s="23" t="n">
        <f aca="false">1/E80</f>
        <v>4.01757676649955</v>
      </c>
      <c r="G80" s="23" t="n">
        <f aca="false">(D79-D80)*(MIN(F79:F80)+0.5*ABS(F80-F79))</f>
        <v>40.2148408268047</v>
      </c>
      <c r="H80" s="31" t="n">
        <f aca="false">-1/D79+1/D80</f>
        <v>9.61482991365876E-007</v>
      </c>
      <c r="I80" s="25" t="n">
        <f aca="false">SUMPRODUCT($G$2:G80,$H$2:H80)*$B$87*14.4</f>
        <v>1.62058257312502</v>
      </c>
      <c r="J80" s="32" t="n">
        <f aca="false">LN(D79)-LN(D80)</f>
        <v>0.00310077767824879</v>
      </c>
      <c r="K80" s="26" t="n">
        <f aca="false">SUMPRODUCT($G$2:G80,$J$2:J80)*$B$87*14.4</f>
        <v>5821.89595712814</v>
      </c>
      <c r="L80" s="33" t="n">
        <f aca="false">(-1/D79^2+1/D80^2)/2</f>
        <v>2.98134977516199E-010</v>
      </c>
      <c r="M80" s="34" t="n">
        <f aca="false">SUMPRODUCT($G$2:G80,$L$2:L80)*$B$89*14.4</f>
        <v>0.0291291762567578</v>
      </c>
      <c r="N80" s="29" t="n">
        <f aca="false">SUMPRODUCT($G$2:G80,$J$2:J80,$M$2:M80)*$B$87*14.4</f>
        <v>79.759010416382</v>
      </c>
    </row>
    <row r="81" customFormat="false" ht="12.8" hidden="false" customHeight="false" outlineLevel="0" collapsed="false">
      <c r="A81" s="29" t="n">
        <v>0.2</v>
      </c>
      <c r="B81" s="25" t="n">
        <v>0.1193</v>
      </c>
      <c r="C81" s="30" t="n">
        <f aca="false">INPUT!$C$11*A81</f>
        <v>223.50513329628</v>
      </c>
      <c r="D81" s="24" t="n">
        <v>3210</v>
      </c>
      <c r="E81" s="23" t="n">
        <f aca="true">INDIRECT("B"&amp;MATCH(D81,$C$1:$C$85,-1))+(D81-INDIRECT("C"&amp;MATCH(D81,$C$1:$C$85,-1)))*(INDIRECT("B"&amp;MATCH(D81,$C$1:$C$85,-1)+1)-INDIRECT("B"&amp;MATCH(D81,$C$1:$C$85,-1)))/(INDIRECT("C"&amp;MATCH(D81,$C$1:$C$85,-1)+1)-INDIRECT("C"&amp;MATCH(D81,$C$1:$C$85,-1)))</f>
        <v>0.24938946858306</v>
      </c>
      <c r="F81" s="23" t="n">
        <f aca="false">1/E81</f>
        <v>4.00979241698391</v>
      </c>
      <c r="G81" s="23" t="n">
        <f aca="false">(D80-D81)*(MIN(F80:F81)+0.5*ABS(F81-F80))</f>
        <v>40.1368459174173</v>
      </c>
      <c r="H81" s="31" t="n">
        <f aca="false">-1/D80+1/D81</f>
        <v>9.67473539598693E-007</v>
      </c>
      <c r="I81" s="25" t="n">
        <f aca="false">SUMPRODUCT($G$2:G81,$H$2:H81)*$B$87*14.4</f>
        <v>1.64455245319191</v>
      </c>
      <c r="J81" s="32" t="n">
        <f aca="false">LN(D80)-LN(D81)</f>
        <v>0.00311042241439274</v>
      </c>
      <c r="K81" s="26" t="n">
        <f aca="false">SUMPRODUCT($G$2:G81,$J$2:J81)*$B$87*14.4</f>
        <v>5898.95899728249</v>
      </c>
      <c r="L81" s="33" t="n">
        <f aca="false">(-1/D80^2+1/D81^2)/2</f>
        <v>3.00925623518293E-010</v>
      </c>
      <c r="M81" s="34" t="n">
        <f aca="false">SUMPRODUCT($G$2:G81,$L$2:L81)*$B$89*14.4</f>
        <v>0.0296087241307518</v>
      </c>
      <c r="N81" s="29" t="n">
        <f aca="false">SUMPRODUCT($G$2:G81,$J$2:J81,$M$2:M81)*$B$87*14.4</f>
        <v>82.0407487129891</v>
      </c>
    </row>
    <row r="82" customFormat="false" ht="12.8" hidden="false" customHeight="false" outlineLevel="0" collapsed="false">
      <c r="A82" s="29" t="n">
        <v>0.15</v>
      </c>
      <c r="B82" s="25" t="n">
        <v>0.1194</v>
      </c>
      <c r="C82" s="30" t="n">
        <f aca="false">INPUT!$C$11*A82</f>
        <v>167.62884997221</v>
      </c>
      <c r="D82" s="24" t="n">
        <v>3200</v>
      </c>
      <c r="E82" s="23" t="n">
        <f aca="true">INDIRECT("B"&amp;MATCH(D82,$C$1:$C$85,-1))+(D82-INDIRECT("C"&amp;MATCH(D82,$C$1:$C$85,-1)))*(INDIRECT("B"&amp;MATCH(D82,$C$1:$C$85,-1)+1)-INDIRECT("B"&amp;MATCH(D82,$C$1:$C$85,-1)))/(INDIRECT("C"&amp;MATCH(D82,$C$1:$C$85,-1)+1)-INDIRECT("C"&amp;MATCH(D82,$C$1:$C$85,-1)))</f>
        <v>0.249872678961306</v>
      </c>
      <c r="F82" s="23" t="n">
        <f aca="false">1/E82</f>
        <v>4.00203817462915</v>
      </c>
      <c r="G82" s="23" t="n">
        <f aca="false">(D81-D82)*(MIN(F81:F82)+0.5*ABS(F82-F81))</f>
        <v>40.0591529580653</v>
      </c>
      <c r="H82" s="31" t="n">
        <f aca="false">-1/D81+1/D82</f>
        <v>9.73520249221177E-007</v>
      </c>
      <c r="I82" s="25" t="n">
        <f aca="false">SUMPRODUCT($G$2:G82,$H$2:H82)*$B$87*14.4</f>
        <v>1.66862545648168</v>
      </c>
      <c r="J82" s="32" t="n">
        <f aca="false">LN(D81)-LN(D82)</f>
        <v>0.00312012733624201</v>
      </c>
      <c r="K82" s="26" t="n">
        <f aca="false">SUMPRODUCT($G$2:G82,$J$2:J82)*$B$87*14.4</f>
        <v>5976.11284764148</v>
      </c>
      <c r="L82" s="33" t="n">
        <f aca="false">(-1/D81^2+1/D82^2)/2</f>
        <v>3.03751207043801E-010</v>
      </c>
      <c r="M82" s="34" t="n">
        <f aca="false">SUMPRODUCT($G$2:G82,$L$2:L82)*$B$89*14.4</f>
        <v>0.03009183780939</v>
      </c>
      <c r="N82" s="29" t="n">
        <f aca="false">SUMPRODUCT($G$2:G82,$J$2:J82,$M$2:M82)*$B$87*14.4</f>
        <v>84.3624498643617</v>
      </c>
    </row>
    <row r="83" customFormat="false" ht="12.8" hidden="false" customHeight="false" outlineLevel="0" collapsed="false">
      <c r="A83" s="29" t="n">
        <v>0.1</v>
      </c>
      <c r="B83" s="25" t="n">
        <v>0.1196</v>
      </c>
      <c r="C83" s="30" t="n">
        <f aca="false">INPUT!$C$11*A83</f>
        <v>111.75256664814</v>
      </c>
      <c r="D83" s="24" t="n">
        <v>3190</v>
      </c>
      <c r="E83" s="23" t="n">
        <f aca="true">INDIRECT("B"&amp;MATCH(D83,$C$1:$C$85,-1))+(D83-INDIRECT("C"&amp;MATCH(D83,$C$1:$C$85,-1)))*(INDIRECT("B"&amp;MATCH(D83,$C$1:$C$85,-1)+1)-INDIRECT("B"&amp;MATCH(D83,$C$1:$C$85,-1)))/(INDIRECT("C"&amp;MATCH(D83,$C$1:$C$85,-1)+1)-INDIRECT("C"&amp;MATCH(D83,$C$1:$C$85,-1)))</f>
        <v>0.250355889339552</v>
      </c>
      <c r="F83" s="23" t="n">
        <f aca="false">1/E83</f>
        <v>3.99431386510634</v>
      </c>
      <c r="G83" s="23" t="n">
        <f aca="false">(D82-D83)*(MIN(F82:F83)+0.5*ABS(F83-F82))</f>
        <v>39.9817601986774</v>
      </c>
      <c r="H83" s="31" t="n">
        <f aca="false">-1/D82+1/D83</f>
        <v>9.79623824451424E-007</v>
      </c>
      <c r="I83" s="25" t="n">
        <f aca="false">SUMPRODUCT($G$2:G83,$H$2:H83)*$B$87*14.4</f>
        <v>1.69280258797831</v>
      </c>
      <c r="J83" s="32" t="n">
        <f aca="false">LN(D82)-LN(D83)</f>
        <v>0.00312989300892852</v>
      </c>
      <c r="K83" s="26" t="n">
        <f aca="false">SUMPRODUCT($G$2:G83,$J$2:J83)*$B$87*14.4</f>
        <v>6053.35865665355</v>
      </c>
      <c r="L83" s="33" t="n">
        <f aca="false">(-1/D82^2+1/D83^2)/2</f>
        <v>3.06612276559777E-010</v>
      </c>
      <c r="M83" s="34" t="n">
        <f aca="false">SUMPRODUCT($G$2:G83,$L$2:L83)*$B$89*14.4</f>
        <v>0.0305785598458</v>
      </c>
      <c r="N83" s="29" t="n">
        <f aca="false">SUMPRODUCT($G$2:G83,$J$2:J83,$M$2:M83)*$B$87*14.4</f>
        <v>86.7245154580745</v>
      </c>
    </row>
    <row r="84" customFormat="false" ht="12.8" hidden="false" customHeight="false" outlineLevel="0" collapsed="false">
      <c r="A84" s="29" t="n">
        <v>0.05</v>
      </c>
      <c r="B84" s="25" t="n">
        <v>0.1197</v>
      </c>
      <c r="C84" s="30" t="n">
        <f aca="false">INPUT!$C$11*A84</f>
        <v>55.8762833240699</v>
      </c>
      <c r="D84" s="24" t="n">
        <v>3180</v>
      </c>
      <c r="E84" s="23" t="n">
        <f aca="true">INDIRECT("B"&amp;MATCH(D84,$C$1:$C$85,-1))+(D84-INDIRECT("C"&amp;MATCH(D84,$C$1:$C$85,-1)))*(INDIRECT("B"&amp;MATCH(D84,$C$1:$C$85,-1)+1)-INDIRECT("B"&amp;MATCH(D84,$C$1:$C$85,-1)))/(INDIRECT("C"&amp;MATCH(D84,$C$1:$C$85,-1)+1)-INDIRECT("C"&amp;MATCH(D84,$C$1:$C$85,-1)))</f>
        <v>0.250839099717798</v>
      </c>
      <c r="F84" s="23" t="n">
        <f aca="false">1/E84</f>
        <v>3.98661931542982</v>
      </c>
      <c r="G84" s="23" t="n">
        <f aca="false">(D83-D84)*(MIN(F83:F84)+0.5*ABS(F84-F83))</f>
        <v>39.9046659026808</v>
      </c>
      <c r="H84" s="31" t="n">
        <f aca="false">-1/D83+1/D84</f>
        <v>9.8578498058E-007</v>
      </c>
      <c r="I84" s="25" t="n">
        <f aca="false">SUMPRODUCT($G$2:G84,$H$2:H84)*$B$87*14.4</f>
        <v>1.71708486447158</v>
      </c>
      <c r="J84" s="32" t="n">
        <f aca="false">LN(D83)-LN(D84)</f>
        <v>0.00313972000466833</v>
      </c>
      <c r="K84" s="26" t="n">
        <f aca="false">SUMPRODUCT($G$2:G84,$J$2:J84)*$B$87*14.4</f>
        <v>6130.69758021877</v>
      </c>
      <c r="L84" s="33" t="n">
        <f aca="false">(-1/D83^2+1/D84^2)/2</f>
        <v>3.09509390897996E-010</v>
      </c>
      <c r="M84" s="34" t="n">
        <f aca="false">SUMPRODUCT($G$2:G84,$L$2:L84)*$B$89*14.4</f>
        <v>0.0310689334323412</v>
      </c>
      <c r="N84" s="29" t="n">
        <f aca="false">SUMPRODUCT($G$2:G84,$J$2:J84,$M$2:M84)*$B$87*14.4</f>
        <v>89.1273533260514</v>
      </c>
    </row>
    <row r="85" customFormat="false" ht="12.8" hidden="false" customHeight="false" outlineLevel="0" collapsed="false">
      <c r="A85" s="29" t="n">
        <v>0</v>
      </c>
      <c r="B85" s="25" t="n">
        <v>0.1198</v>
      </c>
      <c r="C85" s="30" t="n">
        <f aca="false">INPUT!$C$11*A85</f>
        <v>0</v>
      </c>
      <c r="D85" s="24" t="n">
        <v>3170</v>
      </c>
      <c r="E85" s="23" t="n">
        <f aca="true">INDIRECT("B"&amp;MATCH(D85,$C$1:$C$85,-1))+(D85-INDIRECT("C"&amp;MATCH(D85,$C$1:$C$85,-1)))*(INDIRECT("B"&amp;MATCH(D85,$C$1:$C$85,-1)+1)-INDIRECT("B"&amp;MATCH(D85,$C$1:$C$85,-1)))/(INDIRECT("C"&amp;MATCH(D85,$C$1:$C$85,-1)+1)-INDIRECT("C"&amp;MATCH(D85,$C$1:$C$85,-1)))</f>
        <v>0.251322310096044</v>
      </c>
      <c r="F85" s="23" t="n">
        <f aca="false">1/E85</f>
        <v>3.97895435394433</v>
      </c>
      <c r="G85" s="23" t="n">
        <f aca="false">(D84-D85)*(MIN(F84:F85)+0.5*ABS(F85-F84))</f>
        <v>39.8278683468708</v>
      </c>
      <c r="H85" s="31" t="n">
        <f aca="false">-1/D84+1/D85</f>
        <v>9.92004444179948E-007</v>
      </c>
      <c r="I85" s="25" t="n">
        <f aca="false">SUMPRODUCT($G$2:G85,$H$2:H85)*$B$87*14.4</f>
        <v>1.74147331474359</v>
      </c>
      <c r="J85" s="32" t="n">
        <f aca="false">LN(D84)-LN(D85)</f>
        <v>0.00314960890289484</v>
      </c>
      <c r="K85" s="26" t="n">
        <f aca="false">SUMPRODUCT($G$2:G85,$J$2:J85)*$B$87*14.4</f>
        <v>6208.13078180893</v>
      </c>
      <c r="L85" s="33" t="n">
        <f aca="false">(-1/D84^2+1/D85^2)/2</f>
        <v>3.12443119484078E-010</v>
      </c>
      <c r="M85" s="34" t="n">
        <f aca="false">SUMPRODUCT($G$2:G85,$L$2:L85)*$B$89*14.4</f>
        <v>0.0315630024124364</v>
      </c>
      <c r="N85" s="29" t="n">
        <f aca="false">SUMPRODUCT($G$2:G85,$J$2:J85,$M$2:M85)*$B$87*14.4</f>
        <v>91.5713776546441</v>
      </c>
    </row>
    <row r="86" customFormat="false" ht="12.8" hidden="false" customHeight="false" outlineLevel="0" collapsed="false">
      <c r="D86" s="24" t="n">
        <v>3160</v>
      </c>
      <c r="E86" s="23" t="n">
        <f aca="true">INDIRECT("B"&amp;MATCH(D86,$C$1:$C$85,-1))+(D86-INDIRECT("C"&amp;MATCH(D86,$C$1:$C$85,-1)))*(INDIRECT("B"&amp;MATCH(D86,$C$1:$C$85,-1)+1)-INDIRECT("B"&amp;MATCH(D86,$C$1:$C$85,-1)))/(INDIRECT("C"&amp;MATCH(D86,$C$1:$C$85,-1)+1)-INDIRECT("C"&amp;MATCH(D86,$C$1:$C$85,-1)))</f>
        <v>0.25180552047429</v>
      </c>
      <c r="F86" s="23" t="n">
        <f aca="false">1/E86</f>
        <v>3.9713188103122</v>
      </c>
      <c r="G86" s="23" t="n">
        <f aca="false">(D85-D86)*(MIN(F85:F86)+0.5*ABS(F86-F85))</f>
        <v>39.7513658212827</v>
      </c>
      <c r="H86" s="31" t="n">
        <f aca="false">-1/D85+1/D86</f>
        <v>9.98282953320272E-007</v>
      </c>
      <c r="I86" s="25" t="n">
        <f aca="false">SUMPRODUCT($G$2:G86,$H$2:H86)*$B$87*14.4</f>
        <v>1.76596897975865</v>
      </c>
      <c r="J86" s="32" t="n">
        <f aca="false">LN(D85)-LN(D86)</f>
        <v>0.0031595602903689</v>
      </c>
      <c r="K86" s="26" t="n">
        <f aca="false">SUMPRODUCT($G$2:G86,$J$2:J86)*$B$87*14.4</f>
        <v>6285.65943258911</v>
      </c>
      <c r="L86" s="33" t="n">
        <f aca="false">(-1/D85^2+1/D86^2)/2</f>
        <v>3.1541404257265E-010</v>
      </c>
      <c r="M86" s="34" t="n">
        <f aca="false">SUMPRODUCT($G$2:G86,$L$2:L86)*$B$89*14.4</f>
        <v>0.0320608112926603</v>
      </c>
      <c r="N86" s="29" t="n">
        <f aca="false">SUMPRODUCT($G$2:G86,$J$2:J86,$M$2:M86)*$B$87*14.4</f>
        <v>94.0570090970822</v>
      </c>
    </row>
    <row r="87" customFormat="false" ht="12.8" hidden="false" customHeight="false" outlineLevel="0" collapsed="false">
      <c r="A87" s="22" t="s">
        <v>58</v>
      </c>
      <c r="B87" s="29" t="n">
        <f aca="false">8/INPUT!C10/PI()</f>
        <v>42.8667967543195</v>
      </c>
      <c r="D87" s="24" t="n">
        <v>3150</v>
      </c>
      <c r="E87" s="23" t="n">
        <f aca="true">INDIRECT("B"&amp;MATCH(D87,$C$1:$C$85,-1))+(D87-INDIRECT("C"&amp;MATCH(D87,$C$1:$C$85,-1)))*(INDIRECT("B"&amp;MATCH(D87,$C$1:$C$85,-1)+1)-INDIRECT("B"&amp;MATCH(D87,$C$1:$C$85,-1)))/(INDIRECT("C"&amp;MATCH(D87,$C$1:$C$85,-1)+1)-INDIRECT("C"&amp;MATCH(D87,$C$1:$C$85,-1)))</f>
        <v>0.252288730852536</v>
      </c>
      <c r="F87" s="23" t="n">
        <f aca="false">1/E87</f>
        <v>3.96371251550077</v>
      </c>
      <c r="G87" s="23" t="n">
        <f aca="false">(D86-D87)*(MIN(F86:F87)+0.5*ABS(F87-F86))</f>
        <v>39.6751566290648</v>
      </c>
      <c r="H87" s="31" t="n">
        <f aca="false">-1/D86+1/D87</f>
        <v>1.00462125778581E-006</v>
      </c>
      <c r="I87" s="25" t="n">
        <f aca="false">SUMPRODUCT($G$2:G87,$H$2:H87)*$B$87*14.4</f>
        <v>1.79057291285686</v>
      </c>
      <c r="J87" s="32" t="n">
        <f aca="false">LN(D86)-LN(D87)</f>
        <v>0.0031695747612801</v>
      </c>
      <c r="K87" s="26" t="n">
        <f aca="false">SUMPRODUCT($G$2:G87,$J$2:J87)*$B$87*14.4</f>
        <v>6363.2847115407</v>
      </c>
      <c r="L87" s="33" t="n">
        <f aca="false">(-1/D86^2+1/D87^2)/2</f>
        <v>3.18422751488272E-010</v>
      </c>
      <c r="M87" s="34" t="n">
        <f aca="false">SUMPRODUCT($G$2:G87,$L$2:L87)*$B$89*14.4</f>
        <v>0.0325624052550922</v>
      </c>
      <c r="N87" s="29" t="n">
        <f aca="false">SUMPRODUCT($G$2:G87,$J$2:J87,$M$2:M87)*$B$87*14.4</f>
        <v>96.5846748883434</v>
      </c>
    </row>
    <row r="88" customFormat="false" ht="12.8" hidden="false" customHeight="false" outlineLevel="0" collapsed="false">
      <c r="A88" s="22" t="s">
        <v>59</v>
      </c>
      <c r="B88" s="29" t="n">
        <v>32.16</v>
      </c>
      <c r="D88" s="24" t="n">
        <v>3140</v>
      </c>
      <c r="E88" s="23" t="n">
        <f aca="true">INDIRECT("B"&amp;MATCH(D88,$C$1:$C$85,-1))+(D88-INDIRECT("C"&amp;MATCH(D88,$C$1:$C$85,-1)))*(INDIRECT("B"&amp;MATCH(D88,$C$1:$C$85,-1)+1)-INDIRECT("B"&amp;MATCH(D88,$C$1:$C$85,-1)))/(INDIRECT("C"&amp;MATCH(D88,$C$1:$C$85,-1)+1)-INDIRECT("C"&amp;MATCH(D88,$C$1:$C$85,-1)))</f>
        <v>0.252771941230781</v>
      </c>
      <c r="F88" s="23" t="n">
        <f aca="false">1/E88</f>
        <v>3.9561353017699</v>
      </c>
      <c r="G88" s="23" t="n">
        <f aca="false">(D87-D88)*(MIN(F87:F88)+0.5*ABS(F88-F87))</f>
        <v>39.5992390863533</v>
      </c>
      <c r="H88" s="31" t="n">
        <f aca="false">-1/D87+1/D88</f>
        <v>1.01102011930036E-006</v>
      </c>
      <c r="I88" s="25" t="n">
        <f aca="false">SUMPRODUCT($G$2:G88,$H$2:H88)*$B$87*14.4</f>
        <v>1.81528617995117</v>
      </c>
      <c r="J88" s="32" t="n">
        <f aca="false">LN(D87)-LN(D88)</f>
        <v>0.00317965291737821</v>
      </c>
      <c r="K88" s="26" t="n">
        <f aca="false">SUMPRODUCT($G$2:G88,$J$2:J88)*$B$87*14.4</f>
        <v>6441.00780558629</v>
      </c>
      <c r="L88" s="33" t="n">
        <f aca="false">(-1/D87^2+1/D88^2)/2</f>
        <v>3.21469848872677E-010</v>
      </c>
      <c r="M88" s="34" t="n">
        <f aca="false">SUMPRODUCT($G$2:G88,$L$2:L88)*$B$89*14.4</f>
        <v>0.0330678301699386</v>
      </c>
      <c r="N88" s="29" t="n">
        <f aca="false">SUMPRODUCT($G$2:G88,$J$2:J88,$M$2:M88)*$B$87*14.4</f>
        <v>99.1548089625252</v>
      </c>
    </row>
    <row r="89" customFormat="false" ht="12.8" hidden="false" customHeight="false" outlineLevel="0" collapsed="false">
      <c r="A89" s="22" t="s">
        <v>60</v>
      </c>
      <c r="B89" s="30" t="n">
        <f aca="false">2*B88*B87</f>
        <v>2757.19236723783</v>
      </c>
      <c r="D89" s="24" t="n">
        <v>3130</v>
      </c>
      <c r="E89" s="23" t="n">
        <f aca="true">INDIRECT("B"&amp;MATCH(D89,$C$1:$C$85,-1))+(D89-INDIRECT("C"&amp;MATCH(D89,$C$1:$C$85,-1)))*(INDIRECT("B"&amp;MATCH(D89,$C$1:$C$85,-1)+1)-INDIRECT("B"&amp;MATCH(D89,$C$1:$C$85,-1)))/(INDIRECT("C"&amp;MATCH(D89,$C$1:$C$85,-1)+1)-INDIRECT("C"&amp;MATCH(D89,$C$1:$C$85,-1)))</f>
        <v>0.253255151609027</v>
      </c>
      <c r="F89" s="23" t="n">
        <f aca="false">1/E89</f>
        <v>3.94858700265963</v>
      </c>
      <c r="G89" s="23" t="n">
        <f aca="false">(D88-D89)*(MIN(F88:F89)+0.5*ABS(F89-F88))</f>
        <v>39.5236115221476</v>
      </c>
      <c r="H89" s="31" t="n">
        <f aca="false">-1/D88+1/D89</f>
        <v>1.01748031175599E-006</v>
      </c>
      <c r="I89" s="25" t="n">
        <f aca="false">SUMPRODUCT($G$2:G89,$H$2:H89)*$B$87*14.4</f>
        <v>1.84010985972822</v>
      </c>
      <c r="J89" s="32" t="n">
        <f aca="false">LN(D88)-LN(D89)</f>
        <v>0.00318979536810105</v>
      </c>
      <c r="K89" s="26" t="n">
        <f aca="false">SUMPRODUCT($G$2:G89,$J$2:J89)*$B$87*14.4</f>
        <v>6518.82990971664</v>
      </c>
      <c r="L89" s="33" t="n">
        <f aca="false">(-1/D88^2+1/D89^2)/2</f>
        <v>3.24555948938255E-010</v>
      </c>
      <c r="M89" s="34" t="n">
        <f aca="false">SUMPRODUCT($G$2:G89,$L$2:L89)*$B$89*14.4</f>
        <v>0.0335771326084339</v>
      </c>
      <c r="N89" s="29" t="n">
        <f aca="false">SUMPRODUCT($G$2:G89,$J$2:J89,$M$2:M89)*$B$87*14.4</f>
        <v>101.767852072777</v>
      </c>
    </row>
    <row r="90" customFormat="false" ht="12.8" hidden="false" customHeight="false" outlineLevel="0" collapsed="false">
      <c r="D90" s="24" t="n">
        <v>3120</v>
      </c>
      <c r="E90" s="23" t="n">
        <f aca="true">INDIRECT("B"&amp;MATCH(D90,$C$1:$C$85,-1))+(D90-INDIRECT("C"&amp;MATCH(D90,$C$1:$C$85,-1)))*(INDIRECT("B"&amp;MATCH(D90,$C$1:$C$85,-1)+1)-INDIRECT("B"&amp;MATCH(D90,$C$1:$C$85,-1)))/(INDIRECT("C"&amp;MATCH(D90,$C$1:$C$85,-1)+1)-INDIRECT("C"&amp;MATCH(D90,$C$1:$C$85,-1)))</f>
        <v>0.253754597616432</v>
      </c>
      <c r="F90" s="23" t="n">
        <f aca="false">1/E90</f>
        <v>3.94081529711463</v>
      </c>
      <c r="G90" s="23" t="n">
        <f aca="false">(D89-D90)*(MIN(F89:F90)+0.5*ABS(F90-F89))</f>
        <v>39.4470114988713</v>
      </c>
      <c r="H90" s="31" t="n">
        <f aca="false">-1/D89+1/D90</f>
        <v>1.0240026214467E-006</v>
      </c>
      <c r="I90" s="25" t="n">
        <f aca="false">SUMPRODUCT($G$2:G90,$H$2:H90)*$B$87*14.4</f>
        <v>1.86504424691654</v>
      </c>
      <c r="J90" s="32" t="n">
        <f aca="false">LN(D89)-LN(D90)</f>
        <v>0.00320000273067045</v>
      </c>
      <c r="K90" s="26" t="n">
        <f aca="false">SUMPRODUCT($G$2:G90,$J$2:J90)*$B$87*14.4</f>
        <v>6596.74973669664</v>
      </c>
      <c r="L90" s="33" t="n">
        <f aca="false">(-1/D89^2+1/D90^2)/2</f>
        <v>3.27681677728044E-010</v>
      </c>
      <c r="M90" s="34" t="n">
        <f aca="false">SUMPRODUCT($G$2:G90,$L$2:L90)*$B$89*14.4</f>
        <v>0.0340903434531184</v>
      </c>
      <c r="N90" s="29" t="n">
        <f aca="false">SUMPRODUCT($G$2:G90,$J$2:J90,$M$2:M90)*$B$87*14.4</f>
        <v>104.424165736333</v>
      </c>
    </row>
    <row r="91" customFormat="false" ht="12.8" hidden="false" customHeight="false" outlineLevel="0" collapsed="false">
      <c r="D91" s="24" t="n">
        <v>3110</v>
      </c>
      <c r="E91" s="23" t="n">
        <f aca="true">INDIRECT("B"&amp;MATCH(D91,$C$1:$C$85,-1))+(D91-INDIRECT("C"&amp;MATCH(D91,$C$1:$C$85,-1)))*(INDIRECT("B"&amp;MATCH(D91,$C$1:$C$85,-1)+1)-INDIRECT("B"&amp;MATCH(D91,$C$1:$C$85,-1)))/(INDIRECT("C"&amp;MATCH(D91,$C$1:$C$85,-1)+1)-INDIRECT("C"&amp;MATCH(D91,$C$1:$C$85,-1)))</f>
        <v>0.254255704675353</v>
      </c>
      <c r="F91" s="23" t="n">
        <f aca="false">1/E91</f>
        <v>3.93304842963839</v>
      </c>
      <c r="G91" s="23" t="n">
        <f aca="false">(D90-D91)*(MIN(F90:F91)+0.5*ABS(F91-F90))</f>
        <v>39.3693186337651</v>
      </c>
      <c r="H91" s="31" t="n">
        <f aca="false">-1/D90+1/D91</f>
        <v>1.03058784730811E-006</v>
      </c>
      <c r="I91" s="25" t="n">
        <f aca="false">SUMPRODUCT($G$2:G91,$H$2:H91)*$B$87*14.4</f>
        <v>1.89008955852024</v>
      </c>
      <c r="J91" s="32" t="n">
        <f aca="false">LN(D90)-LN(D91)</f>
        <v>0.00321027563024856</v>
      </c>
      <c r="K91" s="26" t="n">
        <f aca="false">SUMPRODUCT($G$2:G91,$J$2:J91)*$B$87*14.4</f>
        <v>6674.76574833832</v>
      </c>
      <c r="L91" s="33" t="n">
        <f aca="false">(-1/D90^2+1/D91^2)/2</f>
        <v>3.30847673382464E-010</v>
      </c>
      <c r="M91" s="34" t="n">
        <f aca="false">SUMPRODUCT($G$2:G91,$L$2:L91)*$B$89*14.4</f>
        <v>0.0346074922790646</v>
      </c>
      <c r="N91" s="29" t="n">
        <f aca="false">SUMPRODUCT($G$2:G91,$J$2:J91,$M$2:M91)*$B$87*14.4</f>
        <v>107.124104256866</v>
      </c>
    </row>
    <row r="92" customFormat="false" ht="12.8" hidden="false" customHeight="false" outlineLevel="0" collapsed="false">
      <c r="D92" s="24" t="n">
        <v>3100</v>
      </c>
      <c r="E92" s="23" t="n">
        <f aca="true">INDIRECT("B"&amp;MATCH(D92,$C$1:$C$85,-1))+(D92-INDIRECT("C"&amp;MATCH(D92,$C$1:$C$85,-1)))*(INDIRECT("B"&amp;MATCH(D92,$C$1:$C$85,-1)+1)-INDIRECT("B"&amp;MATCH(D92,$C$1:$C$85,-1)))/(INDIRECT("C"&amp;MATCH(D92,$C$1:$C$85,-1)+1)-INDIRECT("C"&amp;MATCH(D92,$C$1:$C$85,-1)))</f>
        <v>0.254756811734275</v>
      </c>
      <c r="F92" s="23" t="n">
        <f aca="false">1/E92</f>
        <v>3.92531211704382</v>
      </c>
      <c r="G92" s="23" t="n">
        <f aca="false">(D91-D92)*(MIN(F91:F92)+0.5*ABS(F92-F91))</f>
        <v>39.291802733411</v>
      </c>
      <c r="H92" s="31" t="n">
        <f aca="false">-1/D91+1/D92</f>
        <v>1.0372368011617E-006</v>
      </c>
      <c r="I92" s="25" t="n">
        <f aca="false">SUMPRODUCT($G$2:G92,$H$2:H92)*$B$87*14.4</f>
        <v>1.91524682186961</v>
      </c>
      <c r="J92" s="32" t="n">
        <f aca="false">LN(D91)-LN(D92)</f>
        <v>0.00322061470004265</v>
      </c>
      <c r="K92" s="26" t="n">
        <f aca="false">SUMPRODUCT($G$2:G92,$J$2:J92)*$B$87*14.4</f>
        <v>6752.87891600175</v>
      </c>
      <c r="L92" s="33" t="n">
        <f aca="false">(-1/D91^2+1/D92^2)/2</f>
        <v>3.34054586412932E-010</v>
      </c>
      <c r="M92" s="34" t="n">
        <f aca="false">SUMPRODUCT($G$2:G92,$L$2:L92)*$B$89*14.4</f>
        <v>0.035128625733027</v>
      </c>
      <c r="N92" s="29" t="n">
        <f aca="false">SUMPRODUCT($G$2:G92,$J$2:J92,$M$2:M92)*$B$87*14.4</f>
        <v>109.868112488536</v>
      </c>
    </row>
    <row r="93" customFormat="false" ht="12.8" hidden="false" customHeight="false" outlineLevel="0" collapsed="false">
      <c r="D93" s="24" t="n">
        <v>3090</v>
      </c>
      <c r="E93" s="23" t="n">
        <f aca="true">INDIRECT("B"&amp;MATCH(D93,$C$1:$C$85,-1))+(D93-INDIRECT("C"&amp;MATCH(D93,$C$1:$C$85,-1)))*(INDIRECT("B"&amp;MATCH(D93,$C$1:$C$85,-1)+1)-INDIRECT("B"&amp;MATCH(D93,$C$1:$C$85,-1)))/(INDIRECT("C"&amp;MATCH(D93,$C$1:$C$85,-1)+1)-INDIRECT("C"&amp;MATCH(D93,$C$1:$C$85,-1)))</f>
        <v>0.255257918793197</v>
      </c>
      <c r="F93" s="23" t="n">
        <f aca="false">1/E93</f>
        <v>3.91760617938037</v>
      </c>
      <c r="G93" s="23" t="n">
        <f aca="false">(D92-D93)*(MIN(F92:F93)+0.5*ABS(F93-F92))</f>
        <v>39.2145914821209</v>
      </c>
      <c r="H93" s="31" t="n">
        <f aca="false">-1/D92+1/D93</f>
        <v>1.04395030796535E-006</v>
      </c>
      <c r="I93" s="25" t="n">
        <f aca="false">SUMPRODUCT($G$2:G93,$H$2:H93)*$B$87*14.4</f>
        <v>1.94051715957636</v>
      </c>
      <c r="J93" s="32" t="n">
        <f aca="false">LN(D92)-LN(D93)</f>
        <v>0.00323102058144542</v>
      </c>
      <c r="K93" s="26" t="n">
        <f aca="false">SUMPRODUCT($G$2:G93,$J$2:J93)*$B$87*14.4</f>
        <v>6831.09047512253</v>
      </c>
      <c r="L93" s="33" t="n">
        <f aca="false">(-1/D92^2+1/D93^2)/2</f>
        <v>3.37303079982541E-010</v>
      </c>
      <c r="M93" s="34" t="n">
        <f aca="false">SUMPRODUCT($G$2:G93,$L$2:L93)*$B$89*14.4</f>
        <v>0.0356537928940477</v>
      </c>
      <c r="N93" s="29" t="n">
        <f aca="false">SUMPRODUCT($G$2:G93,$J$2:J93,$M$2:M93)*$B$87*14.4</f>
        <v>112.656651219348</v>
      </c>
    </row>
    <row r="94" customFormat="false" ht="12.8" hidden="false" customHeight="false" outlineLevel="0" collapsed="false">
      <c r="D94" s="24" t="n">
        <v>3080</v>
      </c>
      <c r="E94" s="23" t="n">
        <f aca="true">INDIRECT("B"&amp;MATCH(D94,$C$1:$C$85,-1))+(D94-INDIRECT("C"&amp;MATCH(D94,$C$1:$C$85,-1)))*(INDIRECT("B"&amp;MATCH(D94,$C$1:$C$85,-1)+1)-INDIRECT("B"&amp;MATCH(D94,$C$1:$C$85,-1)))/(INDIRECT("C"&amp;MATCH(D94,$C$1:$C$85,-1)+1)-INDIRECT("C"&amp;MATCH(D94,$C$1:$C$85,-1)))</f>
        <v>0.255759025852118</v>
      </c>
      <c r="F94" s="23" t="n">
        <f aca="false">1/E94</f>
        <v>3.90993043810781</v>
      </c>
      <c r="G94" s="23" t="n">
        <f aca="false">(D93-D94)*(MIN(F93:F94)+0.5*ABS(F94-F93))</f>
        <v>39.1376830874409</v>
      </c>
      <c r="H94" s="31" t="n">
        <f aca="false">-1/D93+1/D94</f>
        <v>1.05072920606901E-006</v>
      </c>
      <c r="I94" s="25" t="n">
        <f aca="false">SUMPRODUCT($G$2:G94,$H$2:H94)*$B$87*14.4</f>
        <v>1.96590170790083</v>
      </c>
      <c r="J94" s="32" t="n">
        <f aca="false">LN(D93)-LN(D94)</f>
        <v>0.00324149392417183</v>
      </c>
      <c r="K94" s="26" t="n">
        <f aca="false">SUMPRODUCT($G$2:G94,$J$2:J94)*$B$87*14.4</f>
        <v>6909.4016695638</v>
      </c>
      <c r="L94" s="33" t="n">
        <f aca="false">(-1/D93^2+1/D94^2)/2</f>
        <v>3.4059383019406E-010</v>
      </c>
      <c r="M94" s="34" t="n">
        <f aca="false">SUMPRODUCT($G$2:G94,$L$2:L94)*$B$89*14.4</f>
        <v>0.036183043603005</v>
      </c>
      <c r="N94" s="29" t="n">
        <f aca="false">SUMPRODUCT($G$2:G94,$J$2:J94,$M$2:M94)*$B$87*14.4</f>
        <v>115.49018858242</v>
      </c>
    </row>
    <row r="95" customFormat="false" ht="12.8" hidden="false" customHeight="false" outlineLevel="0" collapsed="false">
      <c r="D95" s="24" t="n">
        <v>3070</v>
      </c>
      <c r="E95" s="23" t="n">
        <f aca="true">INDIRECT("B"&amp;MATCH(D95,$C$1:$C$85,-1))+(D95-INDIRECT("C"&amp;MATCH(D95,$C$1:$C$85,-1)))*(INDIRECT("B"&amp;MATCH(D95,$C$1:$C$85,-1)+1)-INDIRECT("B"&amp;MATCH(D95,$C$1:$C$85,-1)))/(INDIRECT("C"&amp;MATCH(D95,$C$1:$C$85,-1)+1)-INDIRECT("C"&amp;MATCH(D95,$C$1:$C$85,-1)))</f>
        <v>0.256254413878503</v>
      </c>
      <c r="F95" s="23" t="n">
        <f aca="false">1/E95</f>
        <v>3.90237180645843</v>
      </c>
      <c r="G95" s="23" t="n">
        <f aca="false">(D94-D95)*(MIN(F94:F95)+0.5*ABS(F95-F94))</f>
        <v>39.0615112228312</v>
      </c>
      <c r="H95" s="31" t="n">
        <f aca="false">-1/D94+1/D95</f>
        <v>1.05757434747664E-006</v>
      </c>
      <c r="I95" s="25" t="n">
        <f aca="false">SUMPRODUCT($G$2:G95,$H$2:H95)*$B$87*14.4</f>
        <v>1.99140190124665</v>
      </c>
      <c r="J95" s="32" t="n">
        <f aca="false">LN(D94)-LN(D95)</f>
        <v>0.00325203538637631</v>
      </c>
      <c r="K95" s="26" t="n">
        <f aca="false">SUMPRODUCT($G$2:G95,$J$2:J95)*$B$87*14.4</f>
        <v>6987.81462588969</v>
      </c>
      <c r="L95" s="33" t="n">
        <f aca="false">(-1/D94^2+1/D95^2)/2</f>
        <v>3.43927526385488E-010</v>
      </c>
      <c r="M95" s="34" t="n">
        <f aca="false">SUMPRODUCT($G$2:G95,$L$2:L95)*$B$89*14.4</f>
        <v>0.0367164344233349</v>
      </c>
      <c r="N95" s="29" t="n">
        <f aca="false">SUMPRODUCT($G$2:G95,$J$2:J95,$M$2:M95)*$B$87*14.4</f>
        <v>118.3692327513</v>
      </c>
    </row>
    <row r="96" customFormat="false" ht="12.8" hidden="false" customHeight="false" outlineLevel="0" collapsed="false">
      <c r="D96" s="24" t="n">
        <v>3060</v>
      </c>
      <c r="E96" s="23" t="n">
        <f aca="true">INDIRECT("B"&amp;MATCH(D96,$C$1:$C$85,-1))+(D96-INDIRECT("C"&amp;MATCH(D96,$C$1:$C$85,-1)))*(INDIRECT("B"&amp;MATCH(D96,$C$1:$C$85,-1)+1)-INDIRECT("B"&amp;MATCH(D96,$C$1:$C$85,-1)))/(INDIRECT("C"&amp;MATCH(D96,$C$1:$C$85,-1)+1)-INDIRECT("C"&amp;MATCH(D96,$C$1:$C$85,-1)))</f>
        <v>0.256737624256749</v>
      </c>
      <c r="F96" s="23" t="n">
        <f aca="false">1/E96</f>
        <v>3.89502708414859</v>
      </c>
      <c r="G96" s="23" t="n">
        <f aca="false">(D95-D96)*(MIN(F95:F96)+0.5*ABS(F96-F95))</f>
        <v>38.9869944530351</v>
      </c>
      <c r="H96" s="31" t="n">
        <f aca="false">-1/D95+1/D96</f>
        <v>1.06448659811369E-006</v>
      </c>
      <c r="I96" s="25" t="n">
        <f aca="false">SUMPRODUCT($G$2:G96,$H$2:H96)*$B$87*14.4</f>
        <v>2.01701979842665</v>
      </c>
      <c r="J96" s="32" t="n">
        <f aca="false">LN(D95)-LN(D96)</f>
        <v>0.00326264563481793</v>
      </c>
      <c r="K96" s="26" t="n">
        <f aca="false">SUMPRODUCT($G$2:G96,$J$2:J96)*$B$87*14.4</f>
        <v>7066.33334144294</v>
      </c>
      <c r="L96" s="33" t="n">
        <f aca="false">(-1/D95^2+1/D96^2)/2</f>
        <v>3.47304871433287E-010</v>
      </c>
      <c r="M96" s="34" t="n">
        <f aca="false">SUMPRODUCT($G$2:G96,$L$2:L96)*$B$89*14.4</f>
        <v>0.0372540355755759</v>
      </c>
      <c r="N96" s="29" t="n">
        <f aca="false">SUMPRODUCT($G$2:G96,$J$2:J96,$M$2:M96)*$B$87*14.4</f>
        <v>121.294371773869</v>
      </c>
    </row>
    <row r="97" customFormat="false" ht="12.8" hidden="false" customHeight="false" outlineLevel="0" collapsed="false">
      <c r="D97" s="24" t="n">
        <v>3050</v>
      </c>
      <c r="E97" s="23" t="n">
        <f aca="true">INDIRECT("B"&amp;MATCH(D97,$C$1:$C$85,-1))+(D97-INDIRECT("C"&amp;MATCH(D97,$C$1:$C$85,-1)))*(INDIRECT("B"&amp;MATCH(D97,$C$1:$C$85,-1)+1)-INDIRECT("B"&amp;MATCH(D97,$C$1:$C$85,-1)))/(INDIRECT("C"&amp;MATCH(D97,$C$1:$C$85,-1)+1)-INDIRECT("C"&amp;MATCH(D97,$C$1:$C$85,-1)))</f>
        <v>0.257220834634995</v>
      </c>
      <c r="F97" s="23" t="n">
        <f aca="false">1/E97</f>
        <v>3.88770995716204</v>
      </c>
      <c r="G97" s="23" t="n">
        <f aca="false">(D96-D97)*(MIN(F96:F97)+0.5*ABS(F97-F96))</f>
        <v>38.9136852065532</v>
      </c>
      <c r="H97" s="31" t="n">
        <f aca="false">-1/D96+1/D97</f>
        <v>1.07146683810138E-006</v>
      </c>
      <c r="I97" s="25" t="n">
        <f aca="false">SUMPRODUCT($G$2:G97,$H$2:H97)*$B$87*14.4</f>
        <v>2.04275719529779</v>
      </c>
      <c r="J97" s="32" t="n">
        <f aca="false">LN(D96)-LN(D97)</f>
        <v>0.00327332534496883</v>
      </c>
      <c r="K97" s="26" t="n">
        <f aca="false">SUMPRODUCT($G$2:G97,$J$2:J97)*$B$87*14.4</f>
        <v>7144.96094847286</v>
      </c>
      <c r="L97" s="33" t="n">
        <f aca="false">(-1/D96^2+1/D97^2)/2</f>
        <v>3.50726582063611E-010</v>
      </c>
      <c r="M97" s="34" t="n">
        <f aca="false">SUMPRODUCT($G$2:G97,$L$2:L97)*$B$89*14.4</f>
        <v>0.0377959124335451</v>
      </c>
      <c r="N97" s="29" t="n">
        <f aca="false">SUMPRODUCT($G$2:G97,$J$2:J97,$M$2:M97)*$B$87*14.4</f>
        <v>124.266173924031</v>
      </c>
    </row>
    <row r="98" customFormat="false" ht="12.8" hidden="false" customHeight="false" outlineLevel="0" collapsed="false">
      <c r="D98" s="24" t="n">
        <v>3040</v>
      </c>
      <c r="E98" s="23" t="n">
        <f aca="true">INDIRECT("B"&amp;MATCH(D98,$C$1:$C$85,-1))+(D98-INDIRECT("C"&amp;MATCH(D98,$C$1:$C$85,-1)))*(INDIRECT("B"&amp;MATCH(D98,$C$1:$C$85,-1)+1)-INDIRECT("B"&amp;MATCH(D98,$C$1:$C$85,-1)))/(INDIRECT("C"&amp;MATCH(D98,$C$1:$C$85,-1)+1)-INDIRECT("C"&amp;MATCH(D98,$C$1:$C$85,-1)))</f>
        <v>0.257704045013241</v>
      </c>
      <c r="F98" s="23" t="n">
        <f aca="false">1/E98</f>
        <v>3.88042027027019</v>
      </c>
      <c r="G98" s="23" t="n">
        <f aca="false">(D97-D98)*(MIN(F97:F98)+0.5*ABS(F98-F97))</f>
        <v>38.8406511371612</v>
      </c>
      <c r="H98" s="31" t="n">
        <f aca="false">-1/D97+1/D98</f>
        <v>1.07851596203623E-006</v>
      </c>
      <c r="I98" s="25" t="n">
        <f aca="false">SUMPRODUCT($G$2:G98,$H$2:H98)*$B$87*14.4</f>
        <v>2.06861529483691</v>
      </c>
      <c r="J98" s="32" t="n">
        <f aca="false">LN(D97)-LN(D98)</f>
        <v>0.00328407520119001</v>
      </c>
      <c r="K98" s="26" t="n">
        <f aca="false">SUMPRODUCT($G$2:G98,$J$2:J98)*$B$87*14.4</f>
        <v>7223.69872003629</v>
      </c>
      <c r="L98" s="33" t="n">
        <f aca="false">(-1/D97^2+1/D98^2)/2</f>
        <v>3.54193389171732E-010</v>
      </c>
      <c r="M98" s="34" t="n">
        <f aca="false">SUMPRODUCT($G$2:G98,$L$2:L98)*$B$89*14.4</f>
        <v>0.0383421184916096</v>
      </c>
      <c r="N98" s="29" t="n">
        <f aca="false">SUMPRODUCT($G$2:G98,$J$2:J98,$M$2:M98)*$B$87*14.4</f>
        <v>127.285146891081</v>
      </c>
    </row>
    <row r="99" customFormat="false" ht="12.8" hidden="false" customHeight="false" outlineLevel="0" collapsed="false">
      <c r="D99" s="24" t="n">
        <v>3030</v>
      </c>
      <c r="E99" s="23" t="n">
        <f aca="true">INDIRECT("B"&amp;MATCH(D99,$C$1:$C$85,-1))+(D99-INDIRECT("C"&amp;MATCH(D99,$C$1:$C$85,-1)))*(INDIRECT("B"&amp;MATCH(D99,$C$1:$C$85,-1)+1)-INDIRECT("B"&amp;MATCH(D99,$C$1:$C$85,-1)))/(INDIRECT("C"&amp;MATCH(D99,$C$1:$C$85,-1)+1)-INDIRECT("C"&amp;MATCH(D99,$C$1:$C$85,-1)))</f>
        <v>0.258187255391487</v>
      </c>
      <c r="F99" s="23" t="n">
        <f aca="false">1/E99</f>
        <v>3.87315786940649</v>
      </c>
      <c r="G99" s="23" t="n">
        <f aca="false">(D98-D99)*(MIN(F98:F99)+0.5*ABS(F99-F98))</f>
        <v>38.7678906983834</v>
      </c>
      <c r="H99" s="31" t="n">
        <f aca="false">-1/D98+1/D99</f>
        <v>1.08563487927741E-006</v>
      </c>
      <c r="I99" s="25" t="n">
        <f aca="false">SUMPRODUCT($G$2:G99,$H$2:H99)*$B$87*14.4</f>
        <v>2.09459531502182</v>
      </c>
      <c r="J99" s="32" t="n">
        <f aca="false">LN(D98)-LN(D99)</f>
        <v>0.00329489589685217</v>
      </c>
      <c r="K99" s="26" t="n">
        <f aca="false">SUMPRODUCT($G$2:G99,$J$2:J99)*$B$87*14.4</f>
        <v>7302.54793862843</v>
      </c>
      <c r="L99" s="33" t="n">
        <f aca="false">(-1/D98^2+1/D99^2)/2</f>
        <v>3.57706038149962E-010</v>
      </c>
      <c r="M99" s="34" t="n">
        <f aca="false">SUMPRODUCT($G$2:G99,$L$2:L99)*$B$89*14.4</f>
        <v>0.038892708090828</v>
      </c>
      <c r="N99" s="29" t="n">
        <f aca="false">SUMPRODUCT($G$2:G99,$J$2:J99,$M$2:M99)*$B$87*14.4</f>
        <v>130.351806532975</v>
      </c>
    </row>
    <row r="100" customFormat="false" ht="12.8" hidden="false" customHeight="false" outlineLevel="0" collapsed="false">
      <c r="D100" s="24" t="n">
        <v>3020</v>
      </c>
      <c r="E100" s="23" t="n">
        <f aca="true">INDIRECT("B"&amp;MATCH(D100,$C$1:$C$85,-1))+(D100-INDIRECT("C"&amp;MATCH(D100,$C$1:$C$85,-1)))*(INDIRECT("B"&amp;MATCH(D100,$C$1:$C$85,-1)+1)-INDIRECT("B"&amp;MATCH(D100,$C$1:$C$85,-1)))/(INDIRECT("C"&amp;MATCH(D100,$C$1:$C$85,-1)+1)-INDIRECT("C"&amp;MATCH(D100,$C$1:$C$85,-1)))</f>
        <v>0.258670465769732</v>
      </c>
      <c r="F100" s="23" t="n">
        <f aca="false">1/E100</f>
        <v>3.86592260165564</v>
      </c>
      <c r="G100" s="23" t="n">
        <f aca="false">(D99-D100)*(MIN(F99:F100)+0.5*ABS(F100-F99))</f>
        <v>38.6954023553107</v>
      </c>
      <c r="H100" s="31" t="n">
        <f aca="false">-1/D99+1/D100</f>
        <v>1.0928245142395E-006</v>
      </c>
      <c r="I100" s="25" t="n">
        <f aca="false">SUMPRODUCT($G$2:G100,$H$2:H100)*$B$87*14.4</f>
        <v>2.12069848907873</v>
      </c>
      <c r="J100" s="32" t="n">
        <f aca="false">LN(D99)-LN(D100)</f>
        <v>0.00330578813449911</v>
      </c>
      <c r="K100" s="26" t="n">
        <f aca="false">SUMPRODUCT($G$2:G100,$J$2:J100)*$B$87*14.4</f>
        <v>7381.50989633137</v>
      </c>
      <c r="L100" s="33" t="n">
        <f aca="false">(-1/D99^2+1/D100^2)/2</f>
        <v>3.61265289224152E-010</v>
      </c>
      <c r="M100" s="34" t="n">
        <f aca="false">SUMPRODUCT($G$2:G100,$L$2:L100)*$B$89*14.4</f>
        <v>0.0394477364354071</v>
      </c>
      <c r="N100" s="29" t="n">
        <f aca="false">SUMPRODUCT($G$2:G100,$J$2:J100,$M$2:M100)*$B$87*14.4</f>
        <v>133.466677028865</v>
      </c>
    </row>
    <row r="101" customFormat="false" ht="12.8" hidden="false" customHeight="false" outlineLevel="0" collapsed="false">
      <c r="D101" s="24" t="n">
        <v>3010</v>
      </c>
      <c r="E101" s="23" t="n">
        <f aca="true">INDIRECT("B"&amp;MATCH(D101,$C$1:$C$85,-1))+(D101-INDIRECT("C"&amp;MATCH(D101,$C$1:$C$85,-1)))*(INDIRECT("B"&amp;MATCH(D101,$C$1:$C$85,-1)+1)-INDIRECT("B"&amp;MATCH(D101,$C$1:$C$85,-1)))/(INDIRECT("C"&amp;MATCH(D101,$C$1:$C$85,-1)+1)-INDIRECT("C"&amp;MATCH(D101,$C$1:$C$85,-1)))</f>
        <v>0.259153676147978</v>
      </c>
      <c r="F101" s="23" t="n">
        <f aca="false">1/E101</f>
        <v>3.8587143152428</v>
      </c>
      <c r="G101" s="23" t="n">
        <f aca="false">(D100-D101)*(MIN(F100:F101)+0.5*ABS(F101-F100))</f>
        <v>38.6231845844922</v>
      </c>
      <c r="H101" s="31" t="n">
        <f aca="false">-1/D100+1/D101</f>
        <v>1.10008580669294E-006</v>
      </c>
      <c r="I101" s="25" t="n">
        <f aca="false">SUMPRODUCT($G$2:G101,$H$2:H101)*$B$87*14.4</f>
        <v>2.14692606573455</v>
      </c>
      <c r="J101" s="32" t="n">
        <f aca="false">LN(D100)-LN(D101)</f>
        <v>0.0033167526259934</v>
      </c>
      <c r="K101" s="26" t="n">
        <f aca="false">SUMPRODUCT($G$2:G101,$J$2:J101)*$B$87*14.4</f>
        <v>7460.58589496471</v>
      </c>
      <c r="L101" s="33" t="n">
        <f aca="false">(-1/D100^2+1/D101^2)/2</f>
        <v>3.64871917799293E-010</v>
      </c>
      <c r="M101" s="34" t="n">
        <f aca="false">SUMPRODUCT($G$2:G101,$L$2:L101)*$B$89*14.4</f>
        <v>0.0400072596095356</v>
      </c>
      <c r="N101" s="29" t="n">
        <f aca="false">SUMPRODUCT($G$2:G101,$J$2:J101,$M$2:M101)*$B$87*14.4</f>
        <v>136.630291035072</v>
      </c>
    </row>
    <row r="102" customFormat="false" ht="12.8" hidden="false" customHeight="false" outlineLevel="0" collapsed="false">
      <c r="D102" s="24" t="n">
        <v>3000</v>
      </c>
      <c r="E102" s="23" t="n">
        <f aca="true">INDIRECT("B"&amp;MATCH(D102,$C$1:$C$85,-1))+(D102-INDIRECT("C"&amp;MATCH(D102,$C$1:$C$85,-1)))*(INDIRECT("B"&amp;MATCH(D102,$C$1:$C$85,-1)+1)-INDIRECT("B"&amp;MATCH(D102,$C$1:$C$85,-1)))/(INDIRECT("C"&amp;MATCH(D102,$C$1:$C$85,-1)+1)-INDIRECT("C"&amp;MATCH(D102,$C$1:$C$85,-1)))</f>
        <v>0.259636886526224</v>
      </c>
      <c r="F102" s="23" t="n">
        <f aca="false">1/E102</f>
        <v>3.85153285952301</v>
      </c>
      <c r="G102" s="23" t="n">
        <f aca="false">(D101-D102)*(MIN(F101:F102)+0.5*ABS(F102-F101))</f>
        <v>38.551235873829</v>
      </c>
      <c r="H102" s="31" t="n">
        <f aca="false">-1/D101+1/D102</f>
        <v>1.10741971207085E-006</v>
      </c>
      <c r="I102" s="25" t="n">
        <f aca="false">SUMPRODUCT($G$2:G102,$H$2:H102)*$B$87*14.4</f>
        <v>2.17327930947405</v>
      </c>
      <c r="J102" s="32" t="n">
        <f aca="false">LN(D101)-LN(D102)</f>
        <v>0.00332779009267625</v>
      </c>
      <c r="K102" s="26" t="n">
        <f aca="false">SUMPRODUCT($G$2:G102,$J$2:J102)*$B$87*14.4</f>
        <v>7539.77724623857</v>
      </c>
      <c r="L102" s="33" t="n">
        <f aca="false">(-1/D101^2+1/D102^2)/2</f>
        <v>3.68526714814283E-010</v>
      </c>
      <c r="M102" s="34" t="n">
        <f aca="false">SUMPRODUCT($G$2:G102,$L$2:L102)*$B$89*14.4</f>
        <v>0.0405713345946033</v>
      </c>
      <c r="N102" s="29" t="n">
        <f aca="false">SUMPRODUCT($G$2:G102,$J$2:J102,$M$2:M102)*$B$87*14.4</f>
        <v>139.843189844602</v>
      </c>
    </row>
    <row r="103" customFormat="false" ht="12.8" hidden="false" customHeight="false" outlineLevel="0" collapsed="false">
      <c r="D103" s="24" t="n">
        <v>2990</v>
      </c>
      <c r="E103" s="23" t="n">
        <f aca="true">INDIRECT("B"&amp;MATCH(D103,$C$1:$C$85,-1))+(D103-INDIRECT("C"&amp;MATCH(D103,$C$1:$C$85,-1)))*(INDIRECT("B"&amp;MATCH(D103,$C$1:$C$85,-1)+1)-INDIRECT("B"&amp;MATCH(D103,$C$1:$C$85,-1)))/(INDIRECT("C"&amp;MATCH(D103,$C$1:$C$85,-1)+1)-INDIRECT("C"&amp;MATCH(D103,$C$1:$C$85,-1)))</f>
        <v>0.26012009690447</v>
      </c>
      <c r="F103" s="23" t="n">
        <f aca="false">1/E103</f>
        <v>3.8443780849707</v>
      </c>
      <c r="G103" s="23" t="n">
        <f aca="false">(D102-D103)*(MIN(F102:F103)+0.5*ABS(F103-F102))</f>
        <v>38.4795547224686</v>
      </c>
      <c r="H103" s="31" t="n">
        <f aca="false">-1/D102+1/D103</f>
        <v>1.11482720178372E-006</v>
      </c>
      <c r="I103" s="25" t="n">
        <f aca="false">SUMPRODUCT($G$2:G103,$H$2:H103)*$B$87*14.4</f>
        <v>2.19975950080223</v>
      </c>
      <c r="J103" s="32" t="n">
        <f aca="false">LN(D102)-LN(D103)</f>
        <v>0.00333890126551317</v>
      </c>
      <c r="K103" s="26" t="n">
        <f aca="false">SUMPRODUCT($G$2:G103,$J$2:J103)*$B$87*14.4</f>
        <v>7619.08527190859</v>
      </c>
      <c r="L103" s="33" t="n">
        <f aca="false">(-1/D102^2+1/D103^2)/2</f>
        <v>3.72230487106161E-010</v>
      </c>
      <c r="M103" s="34" t="n">
        <f aca="false">SUMPRODUCT($G$2:G103,$L$2:L103)*$B$89*14.4</f>
        <v>0.0411400192868168</v>
      </c>
      <c r="N103" s="29" t="n">
        <f aca="false">SUMPRODUCT($G$2:G103,$J$2:J103,$M$2:M103)*$B$87*14.4</f>
        <v>143.105923550267</v>
      </c>
    </row>
    <row r="104" customFormat="false" ht="12.8" hidden="false" customHeight="false" outlineLevel="0" collapsed="false">
      <c r="D104" s="24" t="n">
        <v>2980</v>
      </c>
      <c r="E104" s="23" t="n">
        <f aca="true">INDIRECT("B"&amp;MATCH(D104,$C$1:$C$85,-1))+(D104-INDIRECT("C"&amp;MATCH(D104,$C$1:$C$85,-1)))*(INDIRECT("B"&amp;MATCH(D104,$C$1:$C$85,-1)+1)-INDIRECT("B"&amp;MATCH(D104,$C$1:$C$85,-1)))/(INDIRECT("C"&amp;MATCH(D104,$C$1:$C$85,-1)+1)-INDIRECT("C"&amp;MATCH(D104,$C$1:$C$85,-1)))</f>
        <v>0.260603307282716</v>
      </c>
      <c r="F104" s="23" t="n">
        <f aca="false">1/E104</f>
        <v>3.83724984316929</v>
      </c>
      <c r="G104" s="23" t="n">
        <f aca="false">(D103-D104)*(MIN(F103:F104)+0.5*ABS(F104-F103))</f>
        <v>38.4081396406999</v>
      </c>
      <c r="H104" s="31" t="n">
        <f aca="false">-1/D103+1/D104</f>
        <v>1.12230926354066E-006</v>
      </c>
      <c r="I104" s="25" t="n">
        <f aca="false">SUMPRODUCT($G$2:G104,$H$2:H104)*$B$87*14.4</f>
        <v>2.22636793651179</v>
      </c>
      <c r="J104" s="32" t="n">
        <f aca="false">LN(D103)-LN(D104)</f>
        <v>0.00335008688528227</v>
      </c>
      <c r="K104" s="26" t="n">
        <f aca="false">SUMPRODUCT($G$2:G104,$J$2:J104)*$B$87*14.4</f>
        <v>7698.51130393405</v>
      </c>
      <c r="L104" s="33" t="n">
        <f aca="false">(-1/D103^2+1/D104^2)/2</f>
        <v>3.75984057784208E-010</v>
      </c>
      <c r="M104" s="34" t="n">
        <f aca="false">SUMPRODUCT($G$2:G104,$L$2:L104)*$B$89*14.4</f>
        <v>0.0417133725152228</v>
      </c>
      <c r="N104" s="29" t="n">
        <f aca="false">SUMPRODUCT($G$2:G104,$J$2:J104,$M$2:M104)*$B$87*14.4</f>
        <v>146.419051211551</v>
      </c>
    </row>
    <row r="105" customFormat="false" ht="12.8" hidden="false" customHeight="false" outlineLevel="0" collapsed="false">
      <c r="D105" s="24" t="n">
        <v>2970</v>
      </c>
      <c r="E105" s="23" t="n">
        <f aca="true">INDIRECT("B"&amp;MATCH(D105,$C$1:$C$85,-1))+(D105-INDIRECT("C"&amp;MATCH(D105,$C$1:$C$85,-1)))*(INDIRECT("B"&amp;MATCH(D105,$C$1:$C$85,-1)+1)-INDIRECT("B"&amp;MATCH(D105,$C$1:$C$85,-1)))/(INDIRECT("C"&amp;MATCH(D105,$C$1:$C$85,-1)+1)-INDIRECT("C"&amp;MATCH(D105,$C$1:$C$85,-1)))</f>
        <v>0.261086517660962</v>
      </c>
      <c r="F105" s="23" t="n">
        <f aca="false">1/E105</f>
        <v>3.83014798680093</v>
      </c>
      <c r="G105" s="23" t="n">
        <f aca="false">(D104-D105)*(MIN(F104:F105)+0.5*ABS(F105-F104))</f>
        <v>38.3369891498511</v>
      </c>
      <c r="H105" s="31" t="n">
        <f aca="false">-1/D104+1/D105</f>
        <v>1.12986690167902E-006</v>
      </c>
      <c r="I105" s="25" t="n">
        <f aca="false">SUMPRODUCT($G$2:G105,$H$2:H105)*$B$87*14.4</f>
        <v>2.25310592995591</v>
      </c>
      <c r="J105" s="32" t="n">
        <f aca="false">LN(D104)-LN(D105)</f>
        <v>0.0033613477027048</v>
      </c>
      <c r="K105" s="26" t="n">
        <f aca="false">SUMPRODUCT($G$2:G105,$J$2:J105)*$B$87*14.4</f>
        <v>7778.05668463754</v>
      </c>
      <c r="L105" s="33" t="n">
        <f aca="false">(-1/D104^2+1/D105^2)/2</f>
        <v>3.79788266614128E-010</v>
      </c>
      <c r="M105" s="34" t="n">
        <f aca="false">SUMPRODUCT($G$2:G105,$L$2:L105)*$B$89*14.4</f>
        <v>0.0422914540601485</v>
      </c>
      <c r="N105" s="29" t="n">
        <f aca="false">SUMPRODUCT($G$2:G105,$J$2:J105,$M$2:M105)*$B$87*14.4</f>
        <v>149.783141025269</v>
      </c>
    </row>
    <row r="106" customFormat="false" ht="12.8" hidden="false" customHeight="false" outlineLevel="0" collapsed="false">
      <c r="D106" s="24" t="n">
        <v>2960</v>
      </c>
      <c r="E106" s="23" t="n">
        <f aca="true">INDIRECT("B"&amp;MATCH(D106,$C$1:$C$85,-1))+(D106-INDIRECT("C"&amp;MATCH(D106,$C$1:$C$85,-1)))*(INDIRECT("B"&amp;MATCH(D106,$C$1:$C$85,-1)+1)-INDIRECT("B"&amp;MATCH(D106,$C$1:$C$85,-1)))/(INDIRECT("C"&amp;MATCH(D106,$C$1:$C$85,-1)+1)-INDIRECT("C"&amp;MATCH(D106,$C$1:$C$85,-1)))</f>
        <v>0.261572310559179</v>
      </c>
      <c r="F106" s="23" t="n">
        <f aca="false">1/E106</f>
        <v>3.82303462420101</v>
      </c>
      <c r="G106" s="23" t="n">
        <f aca="false">(D105-D106)*(MIN(F105:F106)+0.5*ABS(F106-F105))</f>
        <v>38.2659130550097</v>
      </c>
      <c r="H106" s="31" t="n">
        <f aca="false">-1/D105+1/D106</f>
        <v>1.13750113750114E-006</v>
      </c>
      <c r="I106" s="25" t="n">
        <f aca="false">SUMPRODUCT($G$2:G106,$H$2:H106)*$B$87*14.4</f>
        <v>2.27997467881008</v>
      </c>
      <c r="J106" s="32" t="n">
        <f aca="false">LN(D105)-LN(D106)</f>
        <v>0.0033726844786397</v>
      </c>
      <c r="K106" s="26" t="n">
        <f aca="false">SUMPRODUCT($G$2:G106,$J$2:J106)*$B$87*14.4</f>
        <v>7857.72237395723</v>
      </c>
      <c r="L106" s="33" t="n">
        <f aca="false">(-1/D105^2+1/D106^2)/2</f>
        <v>3.83643970412555E-010</v>
      </c>
      <c r="M106" s="34" t="n">
        <f aca="false">SUMPRODUCT($G$2:G106,$L$2:L106)*$B$89*14.4</f>
        <v>0.0428743217973722</v>
      </c>
      <c r="N106" s="29" t="n">
        <f aca="false">SUMPRODUCT($G$2:G106,$J$2:J106,$M$2:M106)*$B$87*14.4</f>
        <v>153.198753425371</v>
      </c>
    </row>
    <row r="107" customFormat="false" ht="12.8" hidden="false" customHeight="false" outlineLevel="0" collapsed="false">
      <c r="D107" s="24" t="n">
        <v>2950</v>
      </c>
      <c r="E107" s="23" t="n">
        <f aca="true">INDIRECT("B"&amp;MATCH(D107,$C$1:$C$85,-1))+(D107-INDIRECT("C"&amp;MATCH(D107,$C$1:$C$85,-1)))*(INDIRECT("B"&amp;MATCH(D107,$C$1:$C$85,-1)+1)-INDIRECT("B"&amp;MATCH(D107,$C$1:$C$85,-1)))/(INDIRECT("C"&amp;MATCH(D107,$C$1:$C$85,-1)+1)-INDIRECT("C"&amp;MATCH(D107,$C$1:$C$85,-1)))</f>
        <v>0.2620734176181</v>
      </c>
      <c r="F107" s="23" t="n">
        <f aca="false">1/E107</f>
        <v>3.81572465108699</v>
      </c>
      <c r="G107" s="23" t="n">
        <f aca="false">(D106-D107)*(MIN(F106:F107)+0.5*ABS(F107-F106))</f>
        <v>38.19379637644</v>
      </c>
      <c r="H107" s="31" t="n">
        <f aca="false">-1/D106+1/D107</f>
        <v>1.14521300961979E-006</v>
      </c>
      <c r="I107" s="25" t="n">
        <f aca="false">SUMPRODUCT($G$2:G107,$H$2:H107)*$B$87*14.4</f>
        <v>2.30697460800642</v>
      </c>
      <c r="J107" s="32" t="n">
        <f aca="false">LN(D106)-LN(D107)</f>
        <v>0.00338409798424078</v>
      </c>
      <c r="K107" s="26" t="n">
        <f aca="false">SUMPRODUCT($G$2:G107,$J$2:J107)*$B$87*14.4</f>
        <v>7937.50701244847</v>
      </c>
      <c r="L107" s="33" t="n">
        <f aca="false">(-1/D106^2+1/D107^2)/2</f>
        <v>3.87552043452412E-010</v>
      </c>
      <c r="M107" s="34" t="n">
        <f aca="false">SUMPRODUCT($G$2:G107,$L$2:L107)*$B$89*14.4</f>
        <v>0.0434620173702834</v>
      </c>
      <c r="N107" s="29" t="n">
        <f aca="false">SUMPRODUCT($G$2:G107,$J$2:J107,$M$2:M107)*$B$87*14.4</f>
        <v>156.666354769359</v>
      </c>
    </row>
    <row r="108" customFormat="false" ht="12.8" hidden="false" customHeight="false" outlineLevel="0" collapsed="false">
      <c r="D108" s="24" t="n">
        <v>2940</v>
      </c>
      <c r="E108" s="23" t="n">
        <f aca="true">INDIRECT("B"&amp;MATCH(D108,$C$1:$C$85,-1))+(D108-INDIRECT("C"&amp;MATCH(D108,$C$1:$C$85,-1)))*(INDIRECT("B"&amp;MATCH(D108,$C$1:$C$85,-1)+1)-INDIRECT("B"&amp;MATCH(D108,$C$1:$C$85,-1)))/(INDIRECT("C"&amp;MATCH(D108,$C$1:$C$85,-1)+1)-INDIRECT("C"&amp;MATCH(D108,$C$1:$C$85,-1)))</f>
        <v>0.262574524677022</v>
      </c>
      <c r="F108" s="23" t="n">
        <f aca="false">1/E108</f>
        <v>3.80844257922601</v>
      </c>
      <c r="G108" s="23" t="n">
        <f aca="false">(D107-D108)*(MIN(F107:F108)+0.5*ABS(F108-F107))</f>
        <v>38.120836151565</v>
      </c>
      <c r="H108" s="31" t="n">
        <f aca="false">-1/D107+1/D108</f>
        <v>1.15300357431103E-006</v>
      </c>
      <c r="I108" s="25" t="n">
        <f aca="false">SUMPRODUCT($G$2:G108,$H$2:H108)*$B$87*14.4</f>
        <v>2.33410628234052</v>
      </c>
      <c r="J108" s="32" t="n">
        <f aca="false">LN(D107)-LN(D108)</f>
        <v>0.0033955890011379</v>
      </c>
      <c r="K108" s="26" t="n">
        <f aca="false">SUMPRODUCT($G$2:G108,$J$2:J108)*$B$87*14.4</f>
        <v>8017.40963981573</v>
      </c>
      <c r="L108" s="33" t="n">
        <f aca="false">(-1/D107^2+1/D108^2)/2</f>
        <v>3.91513377879187E-010</v>
      </c>
      <c r="M108" s="34" t="n">
        <f aca="false">SUMPRODUCT($G$2:G108,$L$2:L108)*$B$89*14.4</f>
        <v>0.0440545859011703</v>
      </c>
      <c r="N108" s="29" t="n">
        <f aca="false">SUMPRODUCT($G$2:G108,$J$2:J108,$M$2:M108)*$B$87*14.4</f>
        <v>160.186431930439</v>
      </c>
    </row>
    <row r="109" customFormat="false" ht="12.8" hidden="false" customHeight="false" outlineLevel="0" collapsed="false">
      <c r="D109" s="24" t="n">
        <v>2930</v>
      </c>
      <c r="E109" s="23" t="n">
        <f aca="true">INDIRECT("B"&amp;MATCH(D109,$C$1:$C$85,-1))+(D109-INDIRECT("C"&amp;MATCH(D109,$C$1:$C$85,-1)))*(INDIRECT("B"&amp;MATCH(D109,$C$1:$C$85,-1)+1)-INDIRECT("B"&amp;MATCH(D109,$C$1:$C$85,-1)))/(INDIRECT("C"&amp;MATCH(D109,$C$1:$C$85,-1)+1)-INDIRECT("C"&amp;MATCH(D109,$C$1:$C$85,-1)))</f>
        <v>0.263075631735944</v>
      </c>
      <c r="F109" s="23" t="n">
        <f aca="false">1/E109</f>
        <v>3.80118824917896</v>
      </c>
      <c r="G109" s="23" t="n">
        <f aca="false">(D108-D109)*(MIN(F108:F109)+0.5*ABS(F109-F108))</f>
        <v>38.0481541420248</v>
      </c>
      <c r="H109" s="31" t="n">
        <f aca="false">-1/D108+1/D109</f>
        <v>1.16087390587637E-006</v>
      </c>
      <c r="I109" s="25" t="n">
        <f aca="false">SUMPRODUCT($G$2:G109,$H$2:H109)*$B$87*14.4</f>
        <v>2.36137107287586</v>
      </c>
      <c r="J109" s="32" t="n">
        <f aca="false">LN(D108)-LN(D109)</f>
        <v>0.00340715832161465</v>
      </c>
      <c r="K109" s="26" t="n">
        <f aca="false">SUMPRODUCT($G$2:G109,$J$2:J109)*$B$87*14.4</f>
        <v>8097.43164521128</v>
      </c>
      <c r="L109" s="33" t="n">
        <f aca="false">(-1/D108^2+1/D109^2)/2</f>
        <v>3.95528884138636E-010</v>
      </c>
      <c r="M109" s="34" t="n">
        <f aca="false">SUMPRODUCT($G$2:G109,$L$2:L109)*$B$89*14.4</f>
        <v>0.0446520906428097</v>
      </c>
      <c r="N109" s="29" t="n">
        <f aca="false">SUMPRODUCT($G$2:G109,$J$2:J109,$M$2:M109)*$B$87*14.4</f>
        <v>163.759581768781</v>
      </c>
    </row>
    <row r="110" customFormat="false" ht="12.8" hidden="false" customHeight="false" outlineLevel="0" collapsed="false">
      <c r="D110" s="24" t="n">
        <v>2920</v>
      </c>
      <c r="E110" s="23" t="n">
        <f aca="true">INDIRECT("B"&amp;MATCH(D110,$C$1:$C$85,-1))+(D110-INDIRECT("C"&amp;MATCH(D110,$C$1:$C$85,-1)))*(INDIRECT("B"&amp;MATCH(D110,$C$1:$C$85,-1)+1)-INDIRECT("B"&amp;MATCH(D110,$C$1:$C$85,-1)))/(INDIRECT("C"&amp;MATCH(D110,$C$1:$C$85,-1)+1)-INDIRECT("C"&amp;MATCH(D110,$C$1:$C$85,-1)))</f>
        <v>0.263576738794865</v>
      </c>
      <c r="F110" s="23" t="n">
        <f aca="false">1/E110</f>
        <v>3.79396150271922</v>
      </c>
      <c r="G110" s="23" t="n">
        <f aca="false">(D109-D110)*(MIN(F109:F110)+0.5*ABS(F110-F109))</f>
        <v>37.9757487594909</v>
      </c>
      <c r="H110" s="31" t="n">
        <f aca="false">-1/D109+1/D110</f>
        <v>1.16882509701248E-006</v>
      </c>
      <c r="I110" s="25" t="n">
        <f aca="false">SUMPRODUCT($G$2:G110,$H$2:H110)*$B$87*14.4</f>
        <v>2.38877036846331</v>
      </c>
      <c r="J110" s="32" t="n">
        <f aca="false">LN(D109)-LN(D110)</f>
        <v>0.00341880674878503</v>
      </c>
      <c r="K110" s="26" t="n">
        <f aca="false">SUMPRODUCT($G$2:G110,$J$2:J110)*$B$87*14.4</f>
        <v>8177.5744286831</v>
      </c>
      <c r="L110" s="33" t="n">
        <f aca="false">(-1/D109^2+1/D110^2)/2</f>
        <v>3.99599491416327E-010</v>
      </c>
      <c r="M110" s="34" t="n">
        <f aca="false">SUMPRODUCT($G$2:G110,$L$2:L110)*$B$89*14.4</f>
        <v>0.0452545958878702</v>
      </c>
      <c r="N110" s="29" t="n">
        <f aca="false">SUMPRODUCT($G$2:G110,$J$2:J110,$M$2:M110)*$B$87*14.4</f>
        <v>167.386411048127</v>
      </c>
    </row>
    <row r="111" customFormat="false" ht="12.8" hidden="false" customHeight="false" outlineLevel="0" collapsed="false">
      <c r="D111" s="24" t="n">
        <v>2910</v>
      </c>
      <c r="E111" s="23" t="n">
        <f aca="true">INDIRECT("B"&amp;MATCH(D111,$C$1:$C$85,-1))+(D111-INDIRECT("C"&amp;MATCH(D111,$C$1:$C$85,-1)))*(INDIRECT("B"&amp;MATCH(D111,$C$1:$C$85,-1)+1)-INDIRECT("B"&amp;MATCH(D111,$C$1:$C$85,-1)))/(INDIRECT("C"&amp;MATCH(D111,$C$1:$C$85,-1)+1)-INDIRECT("C"&amp;MATCH(D111,$C$1:$C$85,-1)))</f>
        <v>0.264077845853787</v>
      </c>
      <c r="F111" s="23" t="n">
        <f aca="false">1/E111</f>
        <v>3.78676218282117</v>
      </c>
      <c r="G111" s="23" t="n">
        <f aca="false">(D110-D111)*(MIN(F110:F111)+0.5*ABS(F111-F110))</f>
        <v>37.903618427702</v>
      </c>
      <c r="H111" s="31" t="n">
        <f aca="false">-1/D110+1/D111</f>
        <v>1.17685825919129E-006</v>
      </c>
      <c r="I111" s="25" t="n">
        <f aca="false">SUMPRODUCT($G$2:G111,$H$2:H111)*$B$87*14.4</f>
        <v>2.41630557604518</v>
      </c>
      <c r="J111" s="32" t="n">
        <f aca="false">LN(D110)-LN(D111)</f>
        <v>0.00343053509678981</v>
      </c>
      <c r="K111" s="26" t="n">
        <f aca="false">SUMPRODUCT($G$2:G111,$J$2:J111)*$B$87*14.4</f>
        <v>8257.83940135018</v>
      </c>
      <c r="L111" s="33" t="n">
        <f aca="false">(-1/D110^2+1/D111^2)/2</f>
        <v>4.0372614808908E-010</v>
      </c>
      <c r="M111" s="34" t="n">
        <f aca="false">SUMPRODUCT($G$2:G111,$L$2:L111)*$B$89*14.4</f>
        <v>0.0458621669898928</v>
      </c>
      <c r="N111" s="29" t="n">
        <f aca="false">SUMPRODUCT($G$2:G111,$J$2:J111,$M$2:M111)*$B$87*14.4</f>
        <v>171.067536628024</v>
      </c>
    </row>
    <row r="112" customFormat="false" ht="12.8" hidden="false" customHeight="false" outlineLevel="0" collapsed="false">
      <c r="D112" s="24" t="n">
        <v>2900</v>
      </c>
      <c r="E112" s="23" t="n">
        <f aca="true">INDIRECT("B"&amp;MATCH(D112,$C$1:$C$85,-1))+(D112-INDIRECT("C"&amp;MATCH(D112,$C$1:$C$85,-1)))*(INDIRECT("B"&amp;MATCH(D112,$C$1:$C$85,-1)+1)-INDIRECT("B"&amp;MATCH(D112,$C$1:$C$85,-1)))/(INDIRECT("C"&amp;MATCH(D112,$C$1:$C$85,-1)+1)-INDIRECT("C"&amp;MATCH(D112,$C$1:$C$85,-1)))</f>
        <v>0.264568990308683</v>
      </c>
      <c r="F112" s="23" t="n">
        <f aca="false">1/E112</f>
        <v>3.77973245781094</v>
      </c>
      <c r="G112" s="23" t="n">
        <f aca="false">(D111-D112)*(MIN(F111:F112)+0.5*ABS(F112-F111))</f>
        <v>37.8324732031606</v>
      </c>
      <c r="H112" s="31" t="n">
        <f aca="false">-1/D111+1/D112</f>
        <v>1.1849745230477E-006</v>
      </c>
      <c r="I112" s="25" t="n">
        <f aca="false">SUMPRODUCT($G$2:G112,$H$2:H112)*$B$87*14.4</f>
        <v>2.44397864149012</v>
      </c>
      <c r="J112" s="32" t="n">
        <f aca="false">LN(D111)-LN(D112)</f>
        <v>0.00344234419097234</v>
      </c>
      <c r="K112" s="26" t="n">
        <f aca="false">SUMPRODUCT($G$2:G112,$J$2:J112)*$B$87*14.4</f>
        <v>8338.22949770076</v>
      </c>
      <c r="L112" s="33" t="n">
        <f aca="false">(-1/D111^2+1/D112^2)/2</f>
        <v>4.07909822189087E-010</v>
      </c>
      <c r="M112" s="34" t="n">
        <f aca="false">SUMPRODUCT($G$2:G112,$L$2:L112)*$B$89*14.4</f>
        <v>0.0464748819098077</v>
      </c>
      <c r="N112" s="29" t="n">
        <f aca="false">SUMPRODUCT($G$2:G112,$J$2:J112,$M$2:M112)*$B$87*14.4</f>
        <v>174.803656862635</v>
      </c>
    </row>
    <row r="113" customFormat="false" ht="12.8" hidden="false" customHeight="false" outlineLevel="0" collapsed="false">
      <c r="D113" s="24" t="n">
        <v>2890</v>
      </c>
      <c r="E113" s="23" t="n">
        <f aca="true">INDIRECT("B"&amp;MATCH(D113,$C$1:$C$85,-1))+(D113-INDIRECT("C"&amp;MATCH(D113,$C$1:$C$85,-1)))*(INDIRECT("B"&amp;MATCH(D113,$C$1:$C$85,-1)+1)-INDIRECT("B"&amp;MATCH(D113,$C$1:$C$85,-1)))/(INDIRECT("C"&amp;MATCH(D113,$C$1:$C$85,-1)+1)-INDIRECT("C"&amp;MATCH(D113,$C$1:$C$85,-1)))</f>
        <v>0.265052200686929</v>
      </c>
      <c r="F113" s="23" t="n">
        <f aca="false">1/E113</f>
        <v>3.77284171724786</v>
      </c>
      <c r="G113" s="23" t="n">
        <f aca="false">(D112-D113)*(MIN(F112:F113)+0.5*ABS(F113-F112))</f>
        <v>37.762870875294</v>
      </c>
      <c r="H113" s="31" t="n">
        <f aca="false">-1/D112+1/D113</f>
        <v>1.1931750387782E-006</v>
      </c>
      <c r="I113" s="25" t="n">
        <f aca="false">SUMPRODUCT($G$2:G113,$H$2:H113)*$B$87*14.4</f>
        <v>2.47179195216148</v>
      </c>
      <c r="J113" s="32" t="n">
        <f aca="false">LN(D112)-LN(D113)</f>
        <v>0.00345423486808727</v>
      </c>
      <c r="K113" s="26" t="n">
        <f aca="false">SUMPRODUCT($G$2:G113,$J$2:J113)*$B$87*14.4</f>
        <v>8418.74887197154</v>
      </c>
      <c r="L113" s="33" t="n">
        <f aca="false">(-1/D112^2+1/D113^2)/2</f>
        <v>4.12151501880781E-010</v>
      </c>
      <c r="M113" s="34" t="n">
        <f aca="false">SUMPRODUCT($G$2:G113,$L$2:L113)*$B$89*14.4</f>
        <v>0.0470928292254256</v>
      </c>
      <c r="N113" s="29" t="n">
        <f aca="false">SUMPRODUCT($G$2:G113,$J$2:J113,$M$2:M113)*$B$87*14.4</f>
        <v>178.595542004507</v>
      </c>
    </row>
    <row r="114" customFormat="false" ht="12.8" hidden="false" customHeight="false" outlineLevel="0" collapsed="false">
      <c r="D114" s="24" t="n">
        <v>2880</v>
      </c>
      <c r="E114" s="23" t="n">
        <f aca="true">INDIRECT("B"&amp;MATCH(D114,$C$1:$C$85,-1))+(D114-INDIRECT("C"&amp;MATCH(D114,$C$1:$C$85,-1)))*(INDIRECT("B"&amp;MATCH(D114,$C$1:$C$85,-1)+1)-INDIRECT("B"&amp;MATCH(D114,$C$1:$C$85,-1)))/(INDIRECT("C"&amp;MATCH(D114,$C$1:$C$85,-1)+1)-INDIRECT("C"&amp;MATCH(D114,$C$1:$C$85,-1)))</f>
        <v>0.265535411065175</v>
      </c>
      <c r="F114" s="23" t="n">
        <f aca="false">1/E114</f>
        <v>3.76597605565516</v>
      </c>
      <c r="G114" s="23" t="n">
        <f aca="false">(D113-D114)*(MIN(F113:F114)+0.5*ABS(F114-F113))</f>
        <v>37.6940888645151</v>
      </c>
      <c r="H114" s="31" t="n">
        <f aca="false">-1/D113+1/D114</f>
        <v>1.20146097654751E-006</v>
      </c>
      <c r="I114" s="25" t="n">
        <f aca="false">SUMPRODUCT($G$2:G114,$H$2:H114)*$B$87*14.4</f>
        <v>2.49974739932747</v>
      </c>
      <c r="J114" s="32" t="n">
        <f aca="false">LN(D113)-LN(D114)</f>
        <v>0.00346620797648622</v>
      </c>
      <c r="K114" s="26" t="n">
        <f aca="false">SUMPRODUCT($G$2:G114,$J$2:J114)*$B$87*14.4</f>
        <v>8499.40017554651</v>
      </c>
      <c r="L114" s="33" t="n">
        <f aca="false">(-1/D113^2+1/D114^2)/2</f>
        <v>4.16452195951021E-010</v>
      </c>
      <c r="M114" s="34" t="n">
        <f aca="false">SUMPRODUCT($G$2:G114,$L$2:L114)*$B$89*14.4</f>
        <v>0.0477160873753623</v>
      </c>
      <c r="N114" s="29" t="n">
        <f aca="false">SUMPRODUCT($G$2:G114,$J$2:J114,$M$2:M114)*$B$87*14.4</f>
        <v>182.443906652827</v>
      </c>
    </row>
    <row r="115" customFormat="false" ht="12.8" hidden="false" customHeight="false" outlineLevel="0" collapsed="false">
      <c r="D115" s="24" t="n">
        <v>2870</v>
      </c>
      <c r="E115" s="23" t="n">
        <f aca="true">INDIRECT("B"&amp;MATCH(D115,$C$1:$C$85,-1))+(D115-INDIRECT("C"&amp;MATCH(D115,$C$1:$C$85,-1)))*(INDIRECT("B"&amp;MATCH(D115,$C$1:$C$85,-1)+1)-INDIRECT("B"&amp;MATCH(D115,$C$1:$C$85,-1)))/(INDIRECT("C"&amp;MATCH(D115,$C$1:$C$85,-1)+1)-INDIRECT("C"&amp;MATCH(D115,$C$1:$C$85,-1)))</f>
        <v>0.266018621443421</v>
      </c>
      <c r="F115" s="23" t="n">
        <f aca="false">1/E115</f>
        <v>3.7591353363685</v>
      </c>
      <c r="G115" s="23" t="n">
        <f aca="false">(D114-D115)*(MIN(F114:F115)+0.5*ABS(F115-F114))</f>
        <v>37.6255569601183</v>
      </c>
      <c r="H115" s="31" t="n">
        <f aca="false">-1/D114+1/D115</f>
        <v>1.20983352690668E-006</v>
      </c>
      <c r="I115" s="25" t="n">
        <f aca="false">SUMPRODUCT($G$2:G115,$H$2:H115)*$B$87*14.4</f>
        <v>2.52784647777655</v>
      </c>
      <c r="J115" s="32" t="n">
        <f aca="false">LN(D114)-LN(D115)</f>
        <v>0.00347826437632559</v>
      </c>
      <c r="K115" s="26" t="n">
        <f aca="false">SUMPRODUCT($G$2:G115,$J$2:J115)*$B$87*14.4</f>
        <v>8580.18486319434</v>
      </c>
      <c r="L115" s="33" t="n">
        <f aca="false">(-1/D114^2+1/D115^2)/2</f>
        <v>4.2081293431291E-010</v>
      </c>
      <c r="M115" s="34" t="n">
        <f aca="false">SUMPRODUCT($G$2:G115,$L$2:L115)*$B$89*14.4</f>
        <v>0.0483447267465881</v>
      </c>
      <c r="N115" s="29" t="n">
        <f aca="false">SUMPRODUCT($G$2:G115,$J$2:J115,$M$2:M115)*$B$87*14.4</f>
        <v>186.34942030247</v>
      </c>
    </row>
    <row r="116" customFormat="false" ht="12.8" hidden="false" customHeight="false" outlineLevel="0" collapsed="false">
      <c r="D116" s="24" t="n">
        <v>2860</v>
      </c>
      <c r="E116" s="23" t="n">
        <f aca="true">INDIRECT("B"&amp;MATCH(D116,$C$1:$C$85,-1))+(D116-INDIRECT("C"&amp;MATCH(D116,$C$1:$C$85,-1)))*(INDIRECT("B"&amp;MATCH(D116,$C$1:$C$85,-1)+1)-INDIRECT("B"&amp;MATCH(D116,$C$1:$C$85,-1)))/(INDIRECT("C"&amp;MATCH(D116,$C$1:$C$85,-1)+1)-INDIRECT("C"&amp;MATCH(D116,$C$1:$C$85,-1)))</f>
        <v>0.266501831821667</v>
      </c>
      <c r="F116" s="23" t="n">
        <f aca="false">1/E116</f>
        <v>3.75231942371474</v>
      </c>
      <c r="G116" s="23" t="n">
        <f aca="false">(D115-D116)*(MIN(F115:F116)+0.5*ABS(F116-F115))</f>
        <v>37.5572738004162</v>
      </c>
      <c r="H116" s="31" t="n">
        <f aca="false">-1/D115+1/D116</f>
        <v>1.21829390122073E-006</v>
      </c>
      <c r="I116" s="25" t="n">
        <f aca="false">SUMPRODUCT($G$2:G116,$H$2:H116)*$B$87*14.4</f>
        <v>2.55609070224251</v>
      </c>
      <c r="J116" s="32" t="n">
        <f aca="false">LN(D115)-LN(D116)</f>
        <v>0.00349040493976815</v>
      </c>
      <c r="K116" s="26" t="n">
        <f aca="false">SUMPRODUCT($G$2:G116,$J$2:J116)*$B$87*14.4</f>
        <v>8661.10440198304</v>
      </c>
      <c r="L116" s="33" t="n">
        <f aca="false">(-1/D115^2+1/D116^2)/2</f>
        <v>4.2523476852384E-010</v>
      </c>
      <c r="M116" s="34" t="n">
        <f aca="false">SUMPRODUCT($G$2:G116,$L$2:L116)*$B$89*14.4</f>
        <v>0.0489788189108955</v>
      </c>
      <c r="N116" s="29" t="n">
        <f aca="false">SUMPRODUCT($G$2:G116,$J$2:J116,$M$2:M116)*$B$87*14.4</f>
        <v>190.312763739155</v>
      </c>
    </row>
    <row r="117" customFormat="false" ht="12.8" hidden="false" customHeight="false" outlineLevel="0" collapsed="false">
      <c r="D117" s="24" t="n">
        <v>2850</v>
      </c>
      <c r="E117" s="23" t="n">
        <f aca="true">INDIRECT("B"&amp;MATCH(D117,$C$1:$C$85,-1))+(D117-INDIRECT("C"&amp;MATCH(D117,$C$1:$C$85,-1)))*(INDIRECT("B"&amp;MATCH(D117,$C$1:$C$85,-1)+1)-INDIRECT("B"&amp;MATCH(D117,$C$1:$C$85,-1)))/(INDIRECT("C"&amp;MATCH(D117,$C$1:$C$85,-1)+1)-INDIRECT("C"&amp;MATCH(D117,$C$1:$C$85,-1)))</f>
        <v>0.266985042199913</v>
      </c>
      <c r="F117" s="23" t="n">
        <f aca="false">1/E117</f>
        <v>3.74552818300293</v>
      </c>
      <c r="G117" s="23" t="n">
        <f aca="false">(D116-D117)*(MIN(F116:F117)+0.5*ABS(F117-F116))</f>
        <v>37.4892380335883</v>
      </c>
      <c r="H117" s="31" t="n">
        <f aca="false">-1/D116+1/D117</f>
        <v>1.22684333210646E-006</v>
      </c>
      <c r="I117" s="25" t="n">
        <f aca="false">SUMPRODUCT($G$2:G117,$H$2:H117)*$B$87*14.4</f>
        <v>2.5844816077517</v>
      </c>
      <c r="J117" s="32" t="n">
        <f aca="false">LN(D116)-LN(D117)</f>
        <v>0.00350263055120248</v>
      </c>
      <c r="K117" s="26" t="n">
        <f aca="false">SUMPRODUCT($G$2:G117,$J$2:J117)*$B$87*14.4</f>
        <v>8742.16027147379</v>
      </c>
      <c r="L117" s="33" t="n">
        <f aca="false">(-1/D116^2+1/D117^2)/2</f>
        <v>4.29718772317991E-010</v>
      </c>
      <c r="M117" s="34" t="n">
        <f aca="false">SUMPRODUCT($G$2:G117,$L$2:L117)*$B$89*14.4</f>
        <v>0.0496184366493218</v>
      </c>
      <c r="N117" s="29" t="n">
        <f aca="false">SUMPRODUCT($G$2:G117,$J$2:J117,$M$2:M117)*$B$87*14.4</f>
        <v>194.334629264537</v>
      </c>
    </row>
    <row r="118" customFormat="false" ht="12.8" hidden="false" customHeight="false" outlineLevel="0" collapsed="false">
      <c r="D118" s="24" t="n">
        <v>2840</v>
      </c>
      <c r="E118" s="23" t="n">
        <f aca="true">INDIRECT("B"&amp;MATCH(D118,$C$1:$C$85,-1))+(D118-INDIRECT("C"&amp;MATCH(D118,$C$1:$C$85,-1)))*(INDIRECT("B"&amp;MATCH(D118,$C$1:$C$85,-1)+1)-INDIRECT("B"&amp;MATCH(D118,$C$1:$C$85,-1)))/(INDIRECT("C"&amp;MATCH(D118,$C$1:$C$85,-1)+1)-INDIRECT("C"&amp;MATCH(D118,$C$1:$C$85,-1)))</f>
        <v>0.267468252578159</v>
      </c>
      <c r="F118" s="23" t="n">
        <f aca="false">1/E118</f>
        <v>3.73876148051546</v>
      </c>
      <c r="G118" s="23" t="n">
        <f aca="false">(D117-D118)*(MIN(F117:F118)+0.5*ABS(F118-F117))</f>
        <v>37.4214483175919</v>
      </c>
      <c r="H118" s="31" t="n">
        <f aca="false">-1/D117+1/D118</f>
        <v>1.23548307388193E-006</v>
      </c>
      <c r="I118" s="25" t="n">
        <f aca="false">SUMPRODUCT($G$2:G118,$H$2:H118)*$B$87*14.4</f>
        <v>2.61302074997763</v>
      </c>
      <c r="J118" s="32" t="n">
        <f aca="false">LN(D117)-LN(D118)</f>
        <v>0.00351494210744363</v>
      </c>
      <c r="K118" s="26" t="n">
        <f aca="false">SUMPRODUCT($G$2:G118,$J$2:J118)*$B$87*14.4</f>
        <v>8823.35396391755</v>
      </c>
      <c r="L118" s="33" t="n">
        <f aca="false">(-1/D117^2+1/D118^2)/2</f>
        <v>4.34266042153946E-010</v>
      </c>
      <c r="M118" s="34" t="n">
        <f aca="false">SUMPRODUCT($G$2:G118,$L$2:L118)*$B$89*14.4</f>
        <v>0.0502636539771671</v>
      </c>
      <c r="N118" s="29" t="n">
        <f aca="false">SUMPRODUCT($G$2:G118,$J$2:J118,$M$2:M118)*$B$87*14.4</f>
        <v>198.415720926659</v>
      </c>
    </row>
    <row r="119" customFormat="false" ht="12.8" hidden="false" customHeight="false" outlineLevel="0" collapsed="false">
      <c r="D119" s="24" t="n">
        <v>2830</v>
      </c>
      <c r="E119" s="23" t="n">
        <f aca="true">INDIRECT("B"&amp;MATCH(D119,$C$1:$C$85,-1))+(D119-INDIRECT("C"&amp;MATCH(D119,$C$1:$C$85,-1)))*(INDIRECT("B"&amp;MATCH(D119,$C$1:$C$85,-1)+1)-INDIRECT("B"&amp;MATCH(D119,$C$1:$C$85,-1)))/(INDIRECT("C"&amp;MATCH(D119,$C$1:$C$85,-1)+1)-INDIRECT("C"&amp;MATCH(D119,$C$1:$C$85,-1)))</f>
        <v>0.267951462956405</v>
      </c>
      <c r="F119" s="23" t="n">
        <f aca="false">1/E119</f>
        <v>3.73201918349928</v>
      </c>
      <c r="G119" s="23" t="n">
        <f aca="false">(D118-D119)*(MIN(F118:F119)+0.5*ABS(F119-F118))</f>
        <v>37.3539033200737</v>
      </c>
      <c r="H119" s="31" t="n">
        <f aca="false">-1/D118+1/D119</f>
        <v>1.2442144030259E-006</v>
      </c>
      <c r="I119" s="25" t="n">
        <f aca="false">SUMPRODUCT($G$2:G119,$H$2:H119)*$B$87*14.4</f>
        <v>2.64170970560281</v>
      </c>
      <c r="J119" s="32" t="n">
        <f aca="false">LN(D118)-LN(D119)</f>
        <v>0.00352734051796855</v>
      </c>
      <c r="K119" s="26" t="n">
        <f aca="false">SUMPRODUCT($G$2:G119,$J$2:J119)*$B$87*14.4</f>
        <v>8904.68698445549</v>
      </c>
      <c r="L119" s="33" t="n">
        <f aca="false">(-1/D118^2+1/D119^2)/2</f>
        <v>4.38877697777641E-010</v>
      </c>
      <c r="M119" s="34" t="n">
        <f aca="false">SUMPRODUCT($G$2:G119,$L$2:L119)*$B$89*14.4</f>
        <v>0.0509145461696192</v>
      </c>
      <c r="N119" s="29" t="n">
        <f aca="false">SUMPRODUCT($G$2:G119,$J$2:J119,$M$2:M119)*$B$87*14.4</f>
        <v>202.556754755953</v>
      </c>
    </row>
    <row r="120" customFormat="false" ht="12.8" hidden="false" customHeight="false" outlineLevel="0" collapsed="false">
      <c r="D120" s="24" t="n">
        <v>2820</v>
      </c>
      <c r="E120" s="23" t="n">
        <f aca="true">INDIRECT("B"&amp;MATCH(D120,$C$1:$C$85,-1))+(D120-INDIRECT("C"&amp;MATCH(D120,$C$1:$C$85,-1)))*(INDIRECT("B"&amp;MATCH(D120,$C$1:$C$85,-1)+1)-INDIRECT("B"&amp;MATCH(D120,$C$1:$C$85,-1)))/(INDIRECT("C"&amp;MATCH(D120,$C$1:$C$85,-1)+1)-INDIRECT("C"&amp;MATCH(D120,$C$1:$C$85,-1)))</f>
        <v>0.268434673334651</v>
      </c>
      <c r="F120" s="23" t="n">
        <f aca="false">1/E120</f>
        <v>3.72530116015722</v>
      </c>
      <c r="G120" s="23" t="n">
        <f aca="false">(D119-D120)*(MIN(F119:F120)+0.5*ABS(F120-F119))</f>
        <v>37.2866017182825</v>
      </c>
      <c r="H120" s="31" t="n">
        <f aca="false">-1/D119+1/D120</f>
        <v>1.25303861865027E-006</v>
      </c>
      <c r="I120" s="25" t="n">
        <f aca="false">SUMPRODUCT($G$2:G120,$H$2:H120)*$B$87*14.4</f>
        <v>2.6705500726883</v>
      </c>
      <c r="J120" s="32" t="n">
        <f aca="false">LN(D119)-LN(D120)</f>
        <v>0.00353982670512476</v>
      </c>
      <c r="K120" s="26" t="n">
        <f aca="false">SUMPRODUCT($G$2:G120,$J$2:J120)*$B$87*14.4</f>
        <v>8986.16085132224</v>
      </c>
      <c r="L120" s="33" t="n">
        <f aca="false">(-1/D119^2+1/D120^2)/2</f>
        <v>4.43554882801664E-010</v>
      </c>
      <c r="M120" s="34" t="n">
        <f aca="false">SUMPRODUCT($G$2:G120,$L$2:L120)*$B$89*14.4</f>
        <v>0.0515711897880065</v>
      </c>
      <c r="N120" s="29" t="n">
        <f aca="false">SUMPRODUCT($G$2:G120,$J$2:J120,$M$2:M120)*$B$87*14.4</f>
        <v>206.758459006901</v>
      </c>
    </row>
    <row r="121" customFormat="false" ht="12.8" hidden="false" customHeight="false" outlineLevel="0" collapsed="false">
      <c r="D121" s="24" t="n">
        <v>2810</v>
      </c>
      <c r="E121" s="23" t="n">
        <f aca="true">INDIRECT("B"&amp;MATCH(D121,$C$1:$C$85,-1))+(D121-INDIRECT("C"&amp;MATCH(D121,$C$1:$C$85,-1)))*(INDIRECT("B"&amp;MATCH(D121,$C$1:$C$85,-1)+1)-INDIRECT("B"&amp;MATCH(D121,$C$1:$C$85,-1)))/(INDIRECT("C"&amp;MATCH(D121,$C$1:$C$85,-1)+1)-INDIRECT("C"&amp;MATCH(D121,$C$1:$C$85,-1)))</f>
        <v>0.268917883712897</v>
      </c>
      <c r="F121" s="23" t="n">
        <f aca="false">1/E121</f>
        <v>3.7186072796394</v>
      </c>
      <c r="G121" s="23" t="n">
        <f aca="false">(D120-D121)*(MIN(F120:F121)+0.5*ABS(F121-F120))</f>
        <v>37.2195421989831</v>
      </c>
      <c r="H121" s="31" t="n">
        <f aca="false">-1/D120+1/D121</f>
        <v>1.26195704298226E-006</v>
      </c>
      <c r="I121" s="25" t="n">
        <f aca="false">SUMPRODUCT($G$2:G121,$H$2:H121)*$B$87*14.4</f>
        <v>2.69954347105097</v>
      </c>
      <c r="J121" s="32" t="n">
        <f aca="false">LN(D120)-LN(D121)</f>
        <v>0.00355240160436754</v>
      </c>
      <c r="K121" s="26" t="n">
        <f aca="false">SUMPRODUCT($G$2:G121,$J$2:J121)*$B$87*14.4</f>
        <v>9067.77709605291</v>
      </c>
      <c r="L121" s="33" t="n">
        <f aca="false">(-1/D120^2+1/D121^2)/2</f>
        <v>4.48298765300595E-010</v>
      </c>
      <c r="M121" s="34" t="n">
        <f aca="false">SUMPRODUCT($G$2:G121,$L$2:L121)*$B$89*14.4</f>
        <v>0.0522336627066941</v>
      </c>
      <c r="N121" s="29" t="n">
        <f aca="false">SUMPRODUCT($G$2:G121,$J$2:J121,$M$2:M121)*$B$87*14.4</f>
        <v>211.021574405549</v>
      </c>
    </row>
    <row r="122" customFormat="false" ht="12.8" hidden="false" customHeight="false" outlineLevel="0" collapsed="false">
      <c r="D122" s="24" t="n">
        <v>2800</v>
      </c>
      <c r="E122" s="23" t="n">
        <f aca="true">INDIRECT("B"&amp;MATCH(D122,$C$1:$C$85,-1))+(D122-INDIRECT("C"&amp;MATCH(D122,$C$1:$C$85,-1)))*(INDIRECT("B"&amp;MATCH(D122,$C$1:$C$85,-1)+1)-INDIRECT("B"&amp;MATCH(D122,$C$1:$C$85,-1)))/(INDIRECT("C"&amp;MATCH(D122,$C$1:$C$85,-1)+1)-INDIRECT("C"&amp;MATCH(D122,$C$1:$C$85,-1)))</f>
        <v>0.269401094091143</v>
      </c>
      <c r="F122" s="23" t="n">
        <f aca="false">1/E122</f>
        <v>3.71193741203473</v>
      </c>
      <c r="G122" s="23" t="n">
        <f aca="false">(D121-D122)*(MIN(F121:F122)+0.5*ABS(F122-F121))</f>
        <v>37.1527234583706</v>
      </c>
      <c r="H122" s="31" t="n">
        <f aca="false">-1/D121+1/D122</f>
        <v>1.27097102186068E-006</v>
      </c>
      <c r="I122" s="25" t="n">
        <f aca="false">SUMPRODUCT($G$2:G122,$H$2:H122)*$B$87*14.4</f>
        <v>2.72869154264881</v>
      </c>
      <c r="J122" s="32" t="n">
        <f aca="false">LN(D121)-LN(D122)</f>
        <v>0.00356506616449614</v>
      </c>
      <c r="K122" s="26" t="n">
        <f aca="false">SUMPRODUCT($G$2:G122,$J$2:J122)*$B$87*14.4</f>
        <v>9149.53726369356</v>
      </c>
      <c r="L122" s="33" t="n">
        <f aca="false">(-1/D121^2+1/D122^2)/2</f>
        <v>4.53110538423904E-010</v>
      </c>
      <c r="M122" s="34" t="n">
        <f aca="false">SUMPRODUCT($G$2:G122,$L$2:L122)*$B$89*14.4</f>
        <v>0.0529020441406429</v>
      </c>
      <c r="N122" s="29" t="n">
        <f aca="false">SUMPRODUCT($G$2:G122,$J$2:J122,$M$2:M122)*$B$87*14.4</f>
        <v>215.346854403022</v>
      </c>
    </row>
    <row r="123" customFormat="false" ht="12.8" hidden="false" customHeight="false" outlineLevel="0" collapsed="false">
      <c r="D123" s="24" t="n">
        <v>2790</v>
      </c>
      <c r="E123" s="23" t="n">
        <f aca="true">INDIRECT("B"&amp;MATCH(D123,$C$1:$C$85,-1))+(D123-INDIRECT("C"&amp;MATCH(D123,$C$1:$C$85,-1)))*(INDIRECT("B"&amp;MATCH(D123,$C$1:$C$85,-1)+1)-INDIRECT("B"&amp;MATCH(D123,$C$1:$C$85,-1)))/(INDIRECT("C"&amp;MATCH(D123,$C$1:$C$85,-1)+1)-INDIRECT("C"&amp;MATCH(D123,$C$1:$C$85,-1)))</f>
        <v>0.269891130560847</v>
      </c>
      <c r="F123" s="23" t="n">
        <f aca="false">1/E123</f>
        <v>3.70519771406326</v>
      </c>
      <c r="G123" s="23" t="n">
        <f aca="false">(D122-D123)*(MIN(F122:F123)+0.5*ABS(F123-F122))</f>
        <v>37.0856756304899</v>
      </c>
      <c r="H123" s="31" t="n">
        <f aca="false">-1/D122+1/D123</f>
        <v>1.28008192524322E-006</v>
      </c>
      <c r="I123" s="25" t="n">
        <f aca="false">SUMPRODUCT($G$2:G123,$H$2:H123)*$B$87*14.4</f>
        <v>2.75799558172252</v>
      </c>
      <c r="J123" s="32" t="n">
        <f aca="false">LN(D122)-LN(D123)</f>
        <v>0.00357782134788387</v>
      </c>
      <c r="K123" s="26" t="n">
        <f aca="false">SUMPRODUCT($G$2:G123,$J$2:J123)*$B$87*14.4</f>
        <v>9231.44187816363</v>
      </c>
      <c r="L123" s="33" t="n">
        <f aca="false">(-1/D122^2+1/D123^2)/2</f>
        <v>4.57991421025969E-010</v>
      </c>
      <c r="M123" s="34" t="n">
        <f aca="false">SUMPRODUCT($G$2:G123,$L$2:L123)*$B$89*14.4</f>
        <v>0.0535764061531945</v>
      </c>
      <c r="N123" s="29" t="n">
        <f aca="false">SUMPRODUCT($G$2:G123,$J$2:J123,$M$2:M123)*$B$87*14.4</f>
        <v>219.735009293691</v>
      </c>
    </row>
    <row r="124" customFormat="false" ht="12.8" hidden="false" customHeight="false" outlineLevel="0" collapsed="false">
      <c r="D124" s="24" t="n">
        <v>2780</v>
      </c>
      <c r="E124" s="23" t="n">
        <f aca="true">INDIRECT("B"&amp;MATCH(D124,$C$1:$C$85,-1))+(D124-INDIRECT("C"&amp;MATCH(D124,$C$1:$C$85,-1)))*(INDIRECT("B"&amp;MATCH(D124,$C$1:$C$85,-1)+1)-INDIRECT("B"&amp;MATCH(D124,$C$1:$C$85,-1)))/(INDIRECT("C"&amp;MATCH(D124,$C$1:$C$85,-1)+1)-INDIRECT("C"&amp;MATCH(D124,$C$1:$C$85,-1)))</f>
        <v>0.270392237619769</v>
      </c>
      <c r="F124" s="23" t="n">
        <f aca="false">1/E124</f>
        <v>3.69833102016124</v>
      </c>
      <c r="G124" s="23" t="n">
        <f aca="false">(D123-D124)*(MIN(F123:F124)+0.5*ABS(F124-F123))</f>
        <v>37.0176436711225</v>
      </c>
      <c r="H124" s="31" t="n">
        <f aca="false">-1/D123+1/D124</f>
        <v>1.28929114772699E-006</v>
      </c>
      <c r="I124" s="25" t="n">
        <f aca="false">SUMPRODUCT($G$2:G124,$H$2:H124)*$B$87*14.4</f>
        <v>2.78745629757443</v>
      </c>
      <c r="J124" s="32" t="n">
        <f aca="false">LN(D123)-LN(D124)</f>
        <v>0.0035906681307285</v>
      </c>
      <c r="K124" s="26" t="n">
        <f aca="false">SUMPRODUCT($G$2:G124,$J$2:J124)*$B$87*14.4</f>
        <v>9313.4897955052</v>
      </c>
      <c r="L124" s="33" t="n">
        <f aca="false">(-1/D123^2+1/D124^2)/2</f>
        <v>4.62942658314586E-010</v>
      </c>
      <c r="M124" s="34" t="n">
        <f aca="false">SUMPRODUCT($G$2:G124,$L$2:L124)*$B$89*14.4</f>
        <v>0.0542568080746783</v>
      </c>
      <c r="N124" s="29" t="n">
        <f aca="false">SUMPRODUCT($G$2:G124,$J$2:J124,$M$2:M124)*$B$87*14.4</f>
        <v>224.186667397819</v>
      </c>
    </row>
    <row r="125" customFormat="false" ht="12.8" hidden="false" customHeight="false" outlineLevel="0" collapsed="false">
      <c r="D125" s="24" t="n">
        <v>2770</v>
      </c>
      <c r="E125" s="23" t="n">
        <f aca="true">INDIRECT("B"&amp;MATCH(D125,$C$1:$C$85,-1))+(D125-INDIRECT("C"&amp;MATCH(D125,$C$1:$C$85,-1)))*(INDIRECT("B"&amp;MATCH(D125,$C$1:$C$85,-1)+1)-INDIRECT("B"&amp;MATCH(D125,$C$1:$C$85,-1)))/(INDIRECT("C"&amp;MATCH(D125,$C$1:$C$85,-1)+1)-INDIRECT("C"&amp;MATCH(D125,$C$1:$C$85,-1)))</f>
        <v>0.270893344678691</v>
      </c>
      <c r="F125" s="23" t="n">
        <f aca="false">1/E125</f>
        <v>3.69148973071343</v>
      </c>
      <c r="G125" s="23" t="n">
        <f aca="false">(D124-D125)*(MIN(F124:F125)+0.5*ABS(F125-F124))</f>
        <v>36.9491037543733</v>
      </c>
      <c r="H125" s="31" t="n">
        <f aca="false">-1/D124+1/D125</f>
        <v>1.29860010908238E-006</v>
      </c>
      <c r="I125" s="25" t="n">
        <f aca="false">SUMPRODUCT($G$2:G125,$H$2:H125)*$B$87*14.4</f>
        <v>2.81707478442073</v>
      </c>
      <c r="J125" s="32" t="n">
        <f aca="false">LN(D124)-LN(D125)</f>
        <v>0.00360360750329836</v>
      </c>
      <c r="K125" s="26" t="n">
        <f aca="false">SUMPRODUCT($G$2:G125,$J$2:J125)*$B$87*14.4</f>
        <v>9395.68091861474</v>
      </c>
      <c r="L125" s="33" t="n">
        <f aca="false">(-1/D124^2+1/D125^2)/2</f>
        <v>4.67965522518207E-010</v>
      </c>
      <c r="M125" s="34" t="n">
        <f aca="false">SUMPRODUCT($G$2:G125,$L$2:L125)*$B$89*14.4</f>
        <v>0.0549433187985468</v>
      </c>
      <c r="N125" s="29" t="n">
        <f aca="false">SUMPRODUCT($G$2:G125,$J$2:J125,$M$2:M125)*$B$87*14.4</f>
        <v>228.702520477238</v>
      </c>
    </row>
    <row r="126" customFormat="false" ht="12.8" hidden="false" customHeight="false" outlineLevel="0" collapsed="false">
      <c r="D126" s="24" t="n">
        <v>2760</v>
      </c>
      <c r="E126" s="23" t="n">
        <f aca="true">INDIRECT("B"&amp;MATCH(D126,$C$1:$C$85,-1))+(D126-INDIRECT("C"&amp;MATCH(D126,$C$1:$C$85,-1)))*(INDIRECT("B"&amp;MATCH(D126,$C$1:$C$85,-1)+1)-INDIRECT("B"&amp;MATCH(D126,$C$1:$C$85,-1)))/(INDIRECT("C"&amp;MATCH(D126,$C$1:$C$85,-1)+1)-INDIRECT("C"&amp;MATCH(D126,$C$1:$C$85,-1)))</f>
        <v>0.271394451737613</v>
      </c>
      <c r="F126" s="23" t="n">
        <f aca="false">1/E126</f>
        <v>3.68467370499826</v>
      </c>
      <c r="G126" s="23" t="n">
        <f aca="false">(D125-D126)*(MIN(F125:F126)+0.5*ABS(F126-F125))</f>
        <v>36.8808171785584</v>
      </c>
      <c r="H126" s="31" t="n">
        <f aca="false">-1/D125+1/D126</f>
        <v>1.30801025480042E-006</v>
      </c>
      <c r="I126" s="25" t="n">
        <f aca="false">SUMPRODUCT($G$2:G126,$H$2:H126)*$B$87*14.4</f>
        <v>2.84685276264945</v>
      </c>
      <c r="J126" s="32" t="n">
        <f aca="false">LN(D125)-LN(D126)</f>
        <v>0.00361664047018895</v>
      </c>
      <c r="K126" s="26" t="n">
        <f aca="false">SUMPRODUCT($G$2:G126,$J$2:J126)*$B$87*14.4</f>
        <v>9478.01684892351</v>
      </c>
      <c r="L126" s="33" t="n">
        <f aca="false">(-1/D125^2+1/D126^2)/2</f>
        <v>4.73061313572315E-010</v>
      </c>
      <c r="M126" s="34" t="n">
        <f aca="false">SUMPRODUCT($G$2:G126,$L$2:L126)*$B$89*14.4</f>
        <v>0.0556360225319339</v>
      </c>
      <c r="N126" s="29" t="n">
        <f aca="false">SUMPRODUCT($G$2:G126,$J$2:J126,$M$2:M126)*$B$87*14.4</f>
        <v>233.283364151084</v>
      </c>
    </row>
    <row r="127" customFormat="false" ht="12.8" hidden="false" customHeight="false" outlineLevel="0" collapsed="false">
      <c r="D127" s="24" t="n">
        <v>2750</v>
      </c>
      <c r="E127" s="23" t="n">
        <f aca="true">INDIRECT("B"&amp;MATCH(D127,$C$1:$C$85,-1))+(D127-INDIRECT("C"&amp;MATCH(D127,$C$1:$C$85,-1)))*(INDIRECT("B"&amp;MATCH(D127,$C$1:$C$85,-1)+1)-INDIRECT("B"&amp;MATCH(D127,$C$1:$C$85,-1)))/(INDIRECT("C"&amp;MATCH(D127,$C$1:$C$85,-1)+1)-INDIRECT("C"&amp;MATCH(D127,$C$1:$C$85,-1)))</f>
        <v>0.271895558796534</v>
      </c>
      <c r="F127" s="23" t="n">
        <f aca="false">1/E127</f>
        <v>3.67788280333157</v>
      </c>
      <c r="G127" s="23" t="n">
        <f aca="false">(D126-D127)*(MIN(F126:F127)+0.5*ABS(F127-F126))</f>
        <v>36.8127825416491</v>
      </c>
      <c r="H127" s="31" t="n">
        <f aca="false">-1/D126+1/D127</f>
        <v>1.31752305665347E-006</v>
      </c>
      <c r="I127" s="25" t="n">
        <f aca="false">SUMPRODUCT($G$2:G127,$H$2:H127)*$B$87*14.4</f>
        <v>2.87679197657211</v>
      </c>
      <c r="J127" s="32" t="n">
        <f aca="false">LN(D126)-LN(D127)</f>
        <v>0.0036297680505788</v>
      </c>
      <c r="K127" s="26" t="n">
        <f aca="false">SUMPRODUCT($G$2:G127,$J$2:J127)*$B$87*14.4</f>
        <v>9560.49920215986</v>
      </c>
      <c r="L127" s="33" t="n">
        <f aca="false">(-1/D126^2+1/D127^2)/2</f>
        <v>4.78231359826138E-010</v>
      </c>
      <c r="M127" s="34" t="n">
        <f aca="false">SUMPRODUCT($G$2:G127,$L$2:L127)*$B$89*14.4</f>
        <v>0.0563350049574726</v>
      </c>
      <c r="N127" s="29" t="n">
        <f aca="false">SUMPRODUCT($G$2:G127,$J$2:J127,$M$2:M127)*$B$87*14.4</f>
        <v>237.930007929558</v>
      </c>
    </row>
    <row r="128" customFormat="false" ht="12.8" hidden="false" customHeight="false" outlineLevel="0" collapsed="false">
      <c r="D128" s="24" t="n">
        <v>2740</v>
      </c>
      <c r="E128" s="23" t="n">
        <f aca="true">INDIRECT("B"&amp;MATCH(D128,$C$1:$C$85,-1))+(D128-INDIRECT("C"&amp;MATCH(D128,$C$1:$C$85,-1)))*(INDIRECT("B"&amp;MATCH(D128,$C$1:$C$85,-1)+1)-INDIRECT("B"&amp;MATCH(D128,$C$1:$C$85,-1)))/(INDIRECT("C"&amp;MATCH(D128,$C$1:$C$85,-1)+1)-INDIRECT("C"&amp;MATCH(D128,$C$1:$C$85,-1)))</f>
        <v>0.272396665855456</v>
      </c>
      <c r="F128" s="23" t="n">
        <f aca="false">1/E128</f>
        <v>3.67111688705705</v>
      </c>
      <c r="G128" s="23" t="n">
        <f aca="false">(D127-D128)*(MIN(F127:F128)+0.5*ABS(F128-F127))</f>
        <v>36.7449984519431</v>
      </c>
      <c r="H128" s="31" t="n">
        <f aca="false">-1/D127+1/D128</f>
        <v>1.3271400132714E-006</v>
      </c>
      <c r="I128" s="25" t="n">
        <f aca="false">SUMPRODUCT($G$2:G128,$H$2:H128)*$B$87*14.4</f>
        <v>2.9068941948567</v>
      </c>
      <c r="J128" s="32" t="n">
        <f aca="false">LN(D127)-LN(D128)</f>
        <v>0.00364299127850121</v>
      </c>
      <c r="K128" s="26" t="n">
        <f aca="false">SUMPRODUCT($G$2:G128,$J$2:J128)*$B$87*14.4</f>
        <v>9643.12960858092</v>
      </c>
      <c r="L128" s="33" t="n">
        <f aca="false">(-1/D127^2+1/D128^2)/2</f>
        <v>4.83477018769736E-010</v>
      </c>
      <c r="M128" s="34" t="n">
        <f aca="false">SUMPRODUCT($G$2:G128,$L$2:L128)*$B$89*14.4</f>
        <v>0.0570403532649412</v>
      </c>
      <c r="N128" s="29" t="n">
        <f aca="false">SUMPRODUCT($G$2:G128,$J$2:J128,$M$2:M128)*$B$87*14.4</f>
        <v>242.643275502241</v>
      </c>
    </row>
    <row r="129" customFormat="false" ht="12.8" hidden="false" customHeight="false" outlineLevel="0" collapsed="false">
      <c r="D129" s="24" t="n">
        <v>2730</v>
      </c>
      <c r="E129" s="23" t="n">
        <f aca="true">INDIRECT("B"&amp;MATCH(D129,$C$1:$C$85,-1))+(D129-INDIRECT("C"&amp;MATCH(D129,$C$1:$C$85,-1)))*(INDIRECT("B"&amp;MATCH(D129,$C$1:$C$85,-1)+1)-INDIRECT("B"&amp;MATCH(D129,$C$1:$C$85,-1)))/(INDIRECT("C"&amp;MATCH(D129,$C$1:$C$85,-1)+1)-INDIRECT("C"&amp;MATCH(D129,$C$1:$C$85,-1)))</f>
        <v>0.272883566738864</v>
      </c>
      <c r="F129" s="23" t="n">
        <f aca="false">1/E129</f>
        <v>3.66456658402208</v>
      </c>
      <c r="G129" s="23" t="n">
        <f aca="false">(D128-D129)*(MIN(F128:F129)+0.5*ABS(F129-F128))</f>
        <v>36.6784173553956</v>
      </c>
      <c r="H129" s="31" t="n">
        <f aca="false">-1/D128+1/D129</f>
        <v>1.33686265073129E-006</v>
      </c>
      <c r="I129" s="25" t="n">
        <f aca="false">SUMPRODUCT($G$2:G129,$H$2:H129)*$B$87*14.4</f>
        <v>2.93716199808847</v>
      </c>
      <c r="J129" s="32" t="n">
        <f aca="false">LN(D128)-LN(D129)</f>
        <v>0.00365631120310983</v>
      </c>
      <c r="K129" s="26" t="n">
        <f aca="false">SUMPRODUCT($G$2:G129,$J$2:J129)*$B$87*14.4</f>
        <v>9725.91186597238</v>
      </c>
      <c r="L129" s="33" t="n">
        <f aca="false">(-1/D128^2+1/D129^2)/2</f>
        <v>4.88799677782686E-010</v>
      </c>
      <c r="M129" s="34" t="n">
        <f aca="false">SUMPRODUCT($G$2:G129,$L$2:L129)*$B$89*14.4</f>
        <v>0.0577521746947263</v>
      </c>
      <c r="N129" s="29" t="n">
        <f aca="false">SUMPRODUCT($G$2:G129,$J$2:J129,$M$2:M129)*$B$87*14.4</f>
        <v>247.424130892736</v>
      </c>
    </row>
    <row r="130" customFormat="false" ht="12.8" hidden="false" customHeight="false" outlineLevel="0" collapsed="false">
      <c r="D130" s="24" t="n">
        <v>2720</v>
      </c>
      <c r="E130" s="23" t="n">
        <f aca="true">INDIRECT("B"&amp;MATCH(D130,$C$1:$C$85,-1))+(D130-INDIRECT("C"&amp;MATCH(D130,$C$1:$C$85,-1)))*(INDIRECT("B"&amp;MATCH(D130,$C$1:$C$85,-1)+1)-INDIRECT("B"&amp;MATCH(D130,$C$1:$C$85,-1)))/(INDIRECT("C"&amp;MATCH(D130,$C$1:$C$85,-1)+1)-INDIRECT("C"&amp;MATCH(D130,$C$1:$C$85,-1)))</f>
        <v>0.27336677711711</v>
      </c>
      <c r="F130" s="23" t="n">
        <f aca="false">1/E130</f>
        <v>3.65808899876521</v>
      </c>
      <c r="G130" s="23" t="n">
        <f aca="false">(D129-D130)*(MIN(F129:F130)+0.5*ABS(F130-F129))</f>
        <v>36.6132779139364</v>
      </c>
      <c r="H130" s="31" t="n">
        <f aca="false">-1/D129+1/D130</f>
        <v>1.34669252316311E-006</v>
      </c>
      <c r="I130" s="25" t="n">
        <f aca="false">SUMPRODUCT($G$2:G130,$H$2:H130)*$B$87*14.4</f>
        <v>2.96759820900339</v>
      </c>
      <c r="J130" s="32" t="n">
        <f aca="false">LN(D129)-LN(D130)</f>
        <v>0.00366972888896289</v>
      </c>
      <c r="K130" s="26" t="n">
        <f aca="false">SUMPRODUCT($G$2:G130,$J$2:J130)*$B$87*14.4</f>
        <v>9808.85035456123</v>
      </c>
      <c r="L130" s="33" t="n">
        <f aca="false">(-1/D129^2+1/D130^2)/2</f>
        <v>4.9420075490459E-010</v>
      </c>
      <c r="M130" s="34" t="n">
        <f aca="false">SUMPRODUCT($G$2:G130,$L$2:L130)*$B$89*14.4</f>
        <v>0.0584705833835165</v>
      </c>
      <c r="N130" s="29" t="n">
        <f aca="false">SUMPRODUCT($G$2:G130,$J$2:J130,$M$2:M130)*$B$87*14.4</f>
        <v>252.273592705473</v>
      </c>
    </row>
    <row r="131" customFormat="false" ht="12.8" hidden="false" customHeight="false" outlineLevel="0" collapsed="false">
      <c r="D131" s="24" t="n">
        <v>2710</v>
      </c>
      <c r="E131" s="23" t="n">
        <f aca="true">INDIRECT("B"&amp;MATCH(D131,$C$1:$C$85,-1))+(D131-INDIRECT("C"&amp;MATCH(D131,$C$1:$C$85,-1)))*(INDIRECT("B"&amp;MATCH(D131,$C$1:$C$85,-1)+1)-INDIRECT("B"&amp;MATCH(D131,$C$1:$C$85,-1)))/(INDIRECT("C"&amp;MATCH(D131,$C$1:$C$85,-1)+1)-INDIRECT("C"&amp;MATCH(D131,$C$1:$C$85,-1)))</f>
        <v>0.273849987495356</v>
      </c>
      <c r="F131" s="23" t="n">
        <f aca="false">1/E131</f>
        <v>3.65163427300488</v>
      </c>
      <c r="G131" s="23" t="n">
        <f aca="false">(D130-D131)*(MIN(F130:F131)+0.5*ABS(F131-F130))</f>
        <v>36.5486163588504</v>
      </c>
      <c r="H131" s="31" t="n">
        <f aca="false">-1/D130+1/D131</f>
        <v>1.35663121337095E-006</v>
      </c>
      <c r="I131" s="25" t="n">
        <f aca="false">SUMPRODUCT($G$2:G131,$H$2:H131)*$B$87*14.4</f>
        <v>2.99820489227224</v>
      </c>
      <c r="J131" s="32" t="n">
        <f aca="false">LN(D130)-LN(D131)</f>
        <v>0.00368324541629583</v>
      </c>
      <c r="K131" s="26" t="n">
        <f aca="false">SUMPRODUCT($G$2:G131,$J$2:J131)*$B$87*14.4</f>
        <v>9891.94731174968</v>
      </c>
      <c r="L131" s="33" t="n">
        <f aca="false">(-1/D130^2+1/D131^2)/2</f>
        <v>4.99681699628573E-010</v>
      </c>
      <c r="M131" s="34" t="n">
        <f aca="false">SUMPRODUCT($G$2:G131,$L$2:L131)*$B$89*14.4</f>
        <v>0.0591956767701047</v>
      </c>
      <c r="N131" s="29" t="n">
        <f aca="false">SUMPRODUCT($G$2:G131,$J$2:J131,$M$2:M131)*$B$87*14.4</f>
        <v>257.19257332378</v>
      </c>
    </row>
    <row r="132" customFormat="false" ht="12.8" hidden="false" customHeight="false" outlineLevel="0" collapsed="false">
      <c r="D132" s="24" t="n">
        <v>2700</v>
      </c>
      <c r="E132" s="23" t="n">
        <f aca="true">INDIRECT("B"&amp;MATCH(D132,$C$1:$C$85,-1))+(D132-INDIRECT("C"&amp;MATCH(D132,$C$1:$C$85,-1)))*(INDIRECT("B"&amp;MATCH(D132,$C$1:$C$85,-1)+1)-INDIRECT("B"&amp;MATCH(D132,$C$1:$C$85,-1)))/(INDIRECT("C"&amp;MATCH(D132,$C$1:$C$85,-1)+1)-INDIRECT("C"&amp;MATCH(D132,$C$1:$C$85,-1)))</f>
        <v>0.274333197873602</v>
      </c>
      <c r="F132" s="23" t="n">
        <f aca="false">1/E132</f>
        <v>3.64520228594698</v>
      </c>
      <c r="G132" s="23" t="n">
        <f aca="false">(D131-D132)*(MIN(F131:F132)+0.5*ABS(F132-F131))</f>
        <v>36.4841827947593</v>
      </c>
      <c r="H132" s="31" t="n">
        <f aca="false">-1/D131+1/D132</f>
        <v>1.36668033346999E-006</v>
      </c>
      <c r="I132" s="25" t="n">
        <f aca="false">SUMPRODUCT($G$2:G132,$H$2:H132)*$B$87*14.4</f>
        <v>3.02898393381931</v>
      </c>
      <c r="J132" s="32" t="n">
        <f aca="false">LN(D131)-LN(D132)</f>
        <v>0.0036968618813269</v>
      </c>
      <c r="K132" s="26" t="n">
        <f aca="false">SUMPRODUCT($G$2:G132,$J$2:J132)*$B$87*14.4</f>
        <v>9975.20442949149</v>
      </c>
      <c r="L132" s="33" t="n">
        <f aca="false">(-1/D131^2+1/D132^2)/2</f>
        <v>5.05243993718234E-010</v>
      </c>
      <c r="M132" s="34" t="n">
        <f aca="false">SUMPRODUCT($G$2:G132,$L$2:L132)*$B$89*14.4</f>
        <v>0.0599275491236637</v>
      </c>
      <c r="N132" s="29" t="n">
        <f aca="false">SUMPRODUCT($G$2:G132,$J$2:J132,$M$2:M132)*$B$87*14.4</f>
        <v>262.181968337147</v>
      </c>
    </row>
    <row r="133" customFormat="false" ht="12.8" hidden="false" customHeight="false" outlineLevel="0" collapsed="false">
      <c r="D133" s="24" t="n">
        <v>2690</v>
      </c>
      <c r="E133" s="23" t="n">
        <f aca="true">INDIRECT("B"&amp;MATCH(D133,$C$1:$C$85,-1))+(D133-INDIRECT("C"&amp;MATCH(D133,$C$1:$C$85,-1)))*(INDIRECT("B"&amp;MATCH(D133,$C$1:$C$85,-1)+1)-INDIRECT("B"&amp;MATCH(D133,$C$1:$C$85,-1)))/(INDIRECT("C"&amp;MATCH(D133,$C$1:$C$85,-1)+1)-INDIRECT("C"&amp;MATCH(D133,$C$1:$C$85,-1)))</f>
        <v>0.274816408251848</v>
      </c>
      <c r="F133" s="23" t="n">
        <f aca="false">1/E133</f>
        <v>3.63879291764696</v>
      </c>
      <c r="G133" s="23" t="n">
        <f aca="false">(D132-D133)*(MIN(F132:F133)+0.5*ABS(F133-F132))</f>
        <v>36.4199760179697</v>
      </c>
      <c r="H133" s="31" t="n">
        <f aca="false">-1/D132+1/D133</f>
        <v>1.37684152554042E-006</v>
      </c>
      <c r="I133" s="25" t="n">
        <f aca="false">SUMPRODUCT($G$2:G133,$H$2:H133)*$B$87*14.4</f>
        <v>3.05993724652829</v>
      </c>
      <c r="J133" s="32" t="n">
        <f aca="false">LN(D132)-LN(D133)</f>
        <v>0.00371057939653507</v>
      </c>
      <c r="K133" s="26" t="n">
        <f aca="false">SUMPRODUCT($G$2:G133,$J$2:J133)*$B$87*14.4</f>
        <v>10058.6234158177</v>
      </c>
      <c r="L133" s="33" t="n">
        <f aca="false">(-1/D132^2+1/D133^2)/2</f>
        <v>5.1088915204893E-010</v>
      </c>
      <c r="M133" s="34" t="n">
        <f aca="false">SUMPRODUCT($G$2:G133,$L$2:L133)*$B$89*14.4</f>
        <v>0.0606662964061814</v>
      </c>
      <c r="N133" s="29" t="n">
        <f aca="false">SUMPRODUCT($G$2:G133,$J$2:J133,$M$2:M133)*$B$87*14.4</f>
        <v>267.242689287519</v>
      </c>
    </row>
    <row r="134" customFormat="false" ht="12.8" hidden="false" customHeight="false" outlineLevel="0" collapsed="false">
      <c r="D134" s="24" t="n">
        <v>2680</v>
      </c>
      <c r="E134" s="23" t="n">
        <f aca="true">INDIRECT("B"&amp;MATCH(D134,$C$1:$C$85,-1))+(D134-INDIRECT("C"&amp;MATCH(D134,$C$1:$C$85,-1)))*(INDIRECT("B"&amp;MATCH(D134,$C$1:$C$85,-1)+1)-INDIRECT("B"&amp;MATCH(D134,$C$1:$C$85,-1)))/(INDIRECT("C"&amp;MATCH(D134,$C$1:$C$85,-1)+1)-INDIRECT("C"&amp;MATCH(D134,$C$1:$C$85,-1)))</f>
        <v>0.275299618630094</v>
      </c>
      <c r="F134" s="23" t="n">
        <f aca="false">1/E134</f>
        <v>3.63240604900238</v>
      </c>
      <c r="G134" s="23" t="n">
        <f aca="false">(D133-D134)*(MIN(F133:F134)+0.5*ABS(F134-F133))</f>
        <v>36.3559948332467</v>
      </c>
      <c r="H134" s="31" t="n">
        <f aca="false">-1/D133+1/D134</f>
        <v>1.38711646229818E-006</v>
      </c>
      <c r="I134" s="25" t="n">
        <f aca="false">SUMPRODUCT($G$2:G134,$H$2:H134)*$B$87*14.4</f>
        <v>3.09106677074038</v>
      </c>
      <c r="J134" s="32" t="n">
        <f aca="false">LN(D133)-LN(D134)</f>
        <v>0.00372439909098254</v>
      </c>
      <c r="K134" s="26" t="n">
        <f aca="false">SUMPRODUCT($G$2:G134,$J$2:J134)*$B$87*14.4</f>
        <v>10142.205995096</v>
      </c>
      <c r="L134" s="33" t="n">
        <f aca="false">(-1/D133^2+1/D134^2)/2</f>
        <v>5.16618723474261E-010</v>
      </c>
      <c r="M134" s="34" t="n">
        <f aca="false">SUMPRODUCT($G$2:G134,$L$2:L134)*$B$89*14.4</f>
        <v>0.0614120163096115</v>
      </c>
      <c r="N134" s="29" t="n">
        <f aca="false">SUMPRODUCT($G$2:G134,$J$2:J134,$M$2:M134)*$B$87*14.4</f>
        <v>272.375664009355</v>
      </c>
    </row>
    <row r="135" customFormat="false" ht="12.8" hidden="false" customHeight="false" outlineLevel="0" collapsed="false">
      <c r="D135" s="24" t="n">
        <v>2670</v>
      </c>
      <c r="E135" s="23" t="n">
        <f aca="true">INDIRECT("B"&amp;MATCH(D135,$C$1:$C$85,-1))+(D135-INDIRECT("C"&amp;MATCH(D135,$C$1:$C$85,-1)))*(INDIRECT("B"&amp;MATCH(D135,$C$1:$C$85,-1)+1)-INDIRECT("B"&amp;MATCH(D135,$C$1:$C$85,-1)))/(INDIRECT("C"&amp;MATCH(D135,$C$1:$C$85,-1)+1)-INDIRECT("C"&amp;MATCH(D135,$C$1:$C$85,-1)))</f>
        <v>0.27578282900834</v>
      </c>
      <c r="F135" s="23" t="n">
        <f aca="false">1/E135</f>
        <v>3.62604156174553</v>
      </c>
      <c r="G135" s="23" t="n">
        <f aca="false">(D134-D135)*(MIN(F134:F135)+0.5*ABS(F135-F134))</f>
        <v>36.2922380537395</v>
      </c>
      <c r="H135" s="31" t="n">
        <f aca="false">-1/D134+1/D135</f>
        <v>1.39750684778357E-006</v>
      </c>
      <c r="I135" s="25" t="n">
        <f aca="false">SUMPRODUCT($G$2:G135,$H$2:H135)*$B$87*14.4</f>
        <v>3.12237447476337</v>
      </c>
      <c r="J135" s="32" t="n">
        <f aca="false">LN(D134)-LN(D135)</f>
        <v>0.00373832211060687</v>
      </c>
      <c r="K135" s="26" t="n">
        <f aca="false">SUMPRODUCT($G$2:G135,$J$2:J135)*$B$87*14.4</f>
        <v>10225.9539082938</v>
      </c>
      <c r="L135" s="33" t="n">
        <f aca="false">(-1/D134^2+1/D135^2)/2</f>
        <v>5.22434291718513E-010</v>
      </c>
      <c r="M135" s="34" t="n">
        <f aca="false">SUMPRODUCT($G$2:G135,$L$2:L135)*$B$89*14.4</f>
        <v>0.0621648082939845</v>
      </c>
      <c r="N135" s="29" t="n">
        <f aca="false">SUMPRODUCT($G$2:G135,$J$2:J135,$M$2:M135)*$B$87*14.4</f>
        <v>277.581836978316</v>
      </c>
    </row>
    <row r="136" customFormat="false" ht="12.8" hidden="false" customHeight="false" outlineLevel="0" collapsed="false">
      <c r="D136" s="24" t="n">
        <v>2660</v>
      </c>
      <c r="E136" s="23" t="n">
        <f aca="true">INDIRECT("B"&amp;MATCH(D136,$C$1:$C$85,-1))+(D136-INDIRECT("C"&amp;MATCH(D136,$C$1:$C$85,-1)))*(INDIRECT("B"&amp;MATCH(D136,$C$1:$C$85,-1)+1)-INDIRECT("B"&amp;MATCH(D136,$C$1:$C$85,-1)))/(INDIRECT("C"&amp;MATCH(D136,$C$1:$C$85,-1)+1)-INDIRECT("C"&amp;MATCH(D136,$C$1:$C$85,-1)))</f>
        <v>0.276266039386586</v>
      </c>
      <c r="F136" s="23" t="n">
        <f aca="false">1/E136</f>
        <v>3.61969933843615</v>
      </c>
      <c r="G136" s="23" t="n">
        <f aca="false">(D135-D136)*(MIN(F135:F136)+0.5*ABS(F136-F135))</f>
        <v>36.2287045009084</v>
      </c>
      <c r="H136" s="31" t="n">
        <f aca="false">-1/D135+1/D136</f>
        <v>1.40801441806765E-006</v>
      </c>
      <c r="I136" s="25" t="n">
        <f aca="false">SUMPRODUCT($G$2:G136,$H$2:H136)*$B$87*14.4</f>
        <v>3.15386235539217</v>
      </c>
      <c r="J136" s="32" t="n">
        <f aca="false">LN(D135)-LN(D136)</f>
        <v>0.00375234961855053</v>
      </c>
      <c r="K136" s="26" t="n">
        <f aca="false">SUMPRODUCT($G$2:G136,$J$2:J136)*$B$87*14.4</f>
        <v>10309.8689132471</v>
      </c>
      <c r="L136" s="33" t="n">
        <f aca="false">(-1/D135^2+1/D136^2)/2</f>
        <v>5.2833747629611E-010</v>
      </c>
      <c r="M136" s="34" t="n">
        <f aca="false">SUMPRODUCT($G$2:G136,$L$2:L136)*$B$89*14.4</f>
        <v>0.0629247736265079</v>
      </c>
      <c r="N136" s="29" t="n">
        <f aca="false">SUMPRODUCT($G$2:G136,$J$2:J136,$M$2:M136)*$B$87*14.4</f>
        <v>282.862169668868</v>
      </c>
    </row>
    <row r="137" customFormat="false" ht="12.8" hidden="false" customHeight="false" outlineLevel="0" collapsed="false">
      <c r="D137" s="24" t="n">
        <v>2650</v>
      </c>
      <c r="E137" s="23" t="n">
        <f aca="true">INDIRECT("B"&amp;MATCH(D137,$C$1:$C$85,-1))+(D137-INDIRECT("C"&amp;MATCH(D137,$C$1:$C$85,-1)))*(INDIRECT("B"&amp;MATCH(D137,$C$1:$C$85,-1)+1)-INDIRECT("B"&amp;MATCH(D137,$C$1:$C$85,-1)))/(INDIRECT("C"&amp;MATCH(D137,$C$1:$C$85,-1)+1)-INDIRECT("C"&amp;MATCH(D137,$C$1:$C$85,-1)))</f>
        <v>0.276749249764831</v>
      </c>
      <c r="F137" s="23" t="n">
        <f aca="false">1/E137</f>
        <v>3.6133792624542</v>
      </c>
      <c r="G137" s="23" t="n">
        <f aca="false">(D136-D137)*(MIN(F136:F137)+0.5*ABS(F137-F136))</f>
        <v>36.1653930044518</v>
      </c>
      <c r="H137" s="31" t="n">
        <f aca="false">-1/D136+1/D137</f>
        <v>1.41864094197754E-006</v>
      </c>
      <c r="I137" s="25" t="n">
        <f aca="false">SUMPRODUCT($G$2:G137,$H$2:H137)*$B$87*14.4</f>
        <v>3.1855324384409</v>
      </c>
      <c r="J137" s="32" t="n">
        <f aca="false">LN(D136)-LN(D137)</f>
        <v>0.00376648279547709</v>
      </c>
      <c r="K137" s="26" t="n">
        <f aca="false">SUMPRODUCT($G$2:G137,$J$2:J137)*$B$87*14.4</f>
        <v>10393.9527849335</v>
      </c>
      <c r="L137" s="33" t="n">
        <f aca="false">(-1/D136^2+1/D137^2)/2</f>
        <v>5.34329933458722E-010</v>
      </c>
      <c r="M137" s="34" t="n">
        <f aca="false">SUMPRODUCT($G$2:G137,$L$2:L137)*$B$89*14.4</f>
        <v>0.0636920154216843</v>
      </c>
      <c r="N137" s="29" t="n">
        <f aca="false">SUMPRODUCT($G$2:G137,$J$2:J137,$M$2:M137)*$B$87*14.4</f>
        <v>288.217640921036</v>
      </c>
    </row>
    <row r="138" customFormat="false" ht="12.8" hidden="false" customHeight="false" outlineLevel="0" collapsed="false">
      <c r="D138" s="24" t="n">
        <v>2640</v>
      </c>
      <c r="E138" s="23" t="n">
        <f aca="true">INDIRECT("B"&amp;MATCH(D138,$C$1:$C$85,-1))+(D138-INDIRECT("C"&amp;MATCH(D138,$C$1:$C$85,-1)))*(INDIRECT("B"&amp;MATCH(D138,$C$1:$C$85,-1)+1)-INDIRECT("B"&amp;MATCH(D138,$C$1:$C$85,-1)))/(INDIRECT("C"&amp;MATCH(D138,$C$1:$C$85,-1)+1)-INDIRECT("C"&amp;MATCH(D138,$C$1:$C$85,-1)))</f>
        <v>0.277232460143077</v>
      </c>
      <c r="F138" s="23" t="n">
        <f aca="false">1/E138</f>
        <v>3.60708121799268</v>
      </c>
      <c r="G138" s="23" t="n">
        <f aca="false">(D137-D138)*(MIN(F137:F138)+0.5*ABS(F138-F137))</f>
        <v>36.1023024022344</v>
      </c>
      <c r="H138" s="31" t="n">
        <f aca="false">-1/D137+1/D138</f>
        <v>1.42938822184107E-006</v>
      </c>
      <c r="I138" s="25" t="n">
        <f aca="false">SUMPRODUCT($G$2:G138,$H$2:H138)*$B$87*14.4</f>
        <v>3.217386779287</v>
      </c>
      <c r="J138" s="32" t="n">
        <f aca="false">LN(D137)-LN(D138)</f>
        <v>0.00378072283990605</v>
      </c>
      <c r="K138" s="26" t="n">
        <f aca="false">SUMPRODUCT($G$2:G138,$J$2:J138)*$B$87*14.4</f>
        <v>10478.2073157508</v>
      </c>
      <c r="L138" s="33" t="n">
        <f aca="false">(-1/D137^2+1/D138^2)/2</f>
        <v>5.40413357171182E-010</v>
      </c>
      <c r="M138" s="34" t="n">
        <f aca="false">SUMPRODUCT($G$2:G138,$L$2:L138)*$B$89*14.4</f>
        <v>0.064466638682479</v>
      </c>
      <c r="N138" s="29" t="n">
        <f aca="false">SUMPRODUCT($G$2:G138,$J$2:J138,$M$2:M138)*$B$87*14.4</f>
        <v>293.649247316596</v>
      </c>
    </row>
    <row r="139" customFormat="false" ht="12.8" hidden="false" customHeight="false" outlineLevel="0" collapsed="false">
      <c r="D139" s="24" t="n">
        <v>2630</v>
      </c>
      <c r="E139" s="23" t="n">
        <f aca="true">INDIRECT("B"&amp;MATCH(D139,$C$1:$C$85,-1))+(D139-INDIRECT("C"&amp;MATCH(D139,$C$1:$C$85,-1)))*(INDIRECT("B"&amp;MATCH(D139,$C$1:$C$85,-1)+1)-INDIRECT("B"&amp;MATCH(D139,$C$1:$C$85,-1)))/(INDIRECT("C"&amp;MATCH(D139,$C$1:$C$85,-1)+1)-INDIRECT("C"&amp;MATCH(D139,$C$1:$C$85,-1)))</f>
        <v>0.277715670521323</v>
      </c>
      <c r="F139" s="23" t="n">
        <f aca="false">1/E139</f>
        <v>3.60080509005061</v>
      </c>
      <c r="G139" s="23" t="n">
        <f aca="false">(D138-D139)*(MIN(F138:F139)+0.5*ABS(F139-F138))</f>
        <v>36.0394315402165</v>
      </c>
      <c r="H139" s="31" t="n">
        <f aca="false">-1/D138+1/D139</f>
        <v>1.44025809425047E-006</v>
      </c>
      <c r="I139" s="25" t="n">
        <f aca="false">SUMPRODUCT($G$2:G139,$H$2:H139)*$B$87*14.4</f>
        <v>3.24942746342752</v>
      </c>
      <c r="J139" s="32" t="n">
        <f aca="false">LN(D138)-LN(D139)</f>
        <v>0.00379507096855125</v>
      </c>
      <c r="K139" s="26" t="n">
        <f aca="false">SUMPRODUCT($G$2:G139,$J$2:J139)*$B$87*14.4</f>
        <v>10562.6343158001</v>
      </c>
      <c r="L139" s="33" t="n">
        <f aca="false">(-1/D138^2+1/D139^2)/2</f>
        <v>5.46589480117243E-010</v>
      </c>
      <c r="M139" s="34" t="n">
        <f aca="false">SUMPRODUCT($G$2:G139,$L$2:L139)*$B$89*14.4</f>
        <v>0.0652487503425674</v>
      </c>
      <c r="N139" s="29" t="n">
        <f aca="false">SUMPRODUCT($G$2:G139,$J$2:J139,$M$2:M139)*$B$87*14.4</f>
        <v>299.158003564982</v>
      </c>
    </row>
    <row r="140" customFormat="false" ht="12.8" hidden="false" customHeight="false" outlineLevel="0" collapsed="false">
      <c r="D140" s="24" t="n">
        <v>2620</v>
      </c>
      <c r="E140" s="23" t="n">
        <f aca="true">INDIRECT("B"&amp;MATCH(D140,$C$1:$C$85,-1))+(D140-INDIRECT("C"&amp;MATCH(D140,$C$1:$C$85,-1)))*(INDIRECT("B"&amp;MATCH(D140,$C$1:$C$85,-1)+1)-INDIRECT("B"&amp;MATCH(D140,$C$1:$C$85,-1)))/(INDIRECT("C"&amp;MATCH(D140,$C$1:$C$85,-1)+1)-INDIRECT("C"&amp;MATCH(D140,$C$1:$C$85,-1)))</f>
        <v>0.278209950562516</v>
      </c>
      <c r="F140" s="23" t="n">
        <f aca="false">1/E140</f>
        <v>3.59440774126909</v>
      </c>
      <c r="G140" s="23" t="n">
        <f aca="false">(D139-D140)*(MIN(F139:F140)+0.5*ABS(F140-F139))</f>
        <v>35.9760641565985</v>
      </c>
      <c r="H140" s="31" t="n">
        <f aca="false">-1/D139+1/D140</f>
        <v>1.45125243084784E-006</v>
      </c>
      <c r="I140" s="25" t="n">
        <f aca="false">SUMPRODUCT($G$2:G140,$H$2:H140)*$B$87*14.4</f>
        <v>3.28165596642463</v>
      </c>
      <c r="J140" s="32" t="n">
        <f aca="false">LN(D139)-LN(D140)</f>
        <v>0.00380952841666815</v>
      </c>
      <c r="K140" s="26" t="n">
        <f aca="false">SUMPRODUCT($G$2:G140,$J$2:J140)*$B$87*14.4</f>
        <v>10647.2339315419</v>
      </c>
      <c r="L140" s="33" t="n">
        <f aca="false">(-1/D139^2+1/D140^2)/2</f>
        <v>5.52860074735941E-010</v>
      </c>
      <c r="M140" s="34" t="n">
        <f aca="false">SUMPRODUCT($G$2:G140,$L$2:L140)*$B$89*14.4</f>
        <v>0.0660384436125339</v>
      </c>
      <c r="N140" s="29" t="n">
        <f aca="false">SUMPRODUCT($G$2:G140,$J$2:J140,$M$2:M140)*$B$87*14.4</f>
        <v>304.744830518792</v>
      </c>
    </row>
    <row r="141" customFormat="false" ht="12.8" hidden="false" customHeight="false" outlineLevel="0" collapsed="false">
      <c r="D141" s="24" t="n">
        <v>2610</v>
      </c>
      <c r="E141" s="23" t="n">
        <f aca="true">INDIRECT("B"&amp;MATCH(D141,$C$1:$C$85,-1))+(D141-INDIRECT("C"&amp;MATCH(D141,$C$1:$C$85,-1)))*(INDIRECT("B"&amp;MATCH(D141,$C$1:$C$85,-1)+1)-INDIRECT("B"&amp;MATCH(D141,$C$1:$C$85,-1)))/(INDIRECT("C"&amp;MATCH(D141,$C$1:$C$85,-1)+1)-INDIRECT("C"&amp;MATCH(D141,$C$1:$C$85,-1)))</f>
        <v>0.278711057621438</v>
      </c>
      <c r="F141" s="23" t="n">
        <f aca="false">1/E141</f>
        <v>3.58794519504949</v>
      </c>
      <c r="G141" s="23" t="n">
        <f aca="false">(D140-D141)*(MIN(F140:F141)+0.5*ABS(F141-F140))</f>
        <v>35.9117646815929</v>
      </c>
      <c r="H141" s="31" t="n">
        <f aca="false">-1/D140+1/D141</f>
        <v>1.4623731391302E-006</v>
      </c>
      <c r="I141" s="25" t="n">
        <f aca="false">SUMPRODUCT($G$2:G141,$H$2:H141)*$B$87*14.4</f>
        <v>3.31407338822394</v>
      </c>
      <c r="J141" s="32" t="n">
        <f aca="false">LN(D140)-LN(D141)</f>
        <v>0.00382409643840376</v>
      </c>
      <c r="K141" s="26" t="n">
        <f aca="false">SUMPRODUCT($G$2:G141,$J$2:J141)*$B$87*14.4</f>
        <v>10732.005282935</v>
      </c>
      <c r="L141" s="33" t="n">
        <f aca="false">(-1/D140^2+1/D141^2)/2</f>
        <v>5.59226954289935E-010</v>
      </c>
      <c r="M141" s="34" t="n">
        <f aca="false">SUMPRODUCT($G$2:G141,$L$2:L141)*$B$89*14.4</f>
        <v>0.0668358035334041</v>
      </c>
      <c r="N141" s="29" t="n">
        <f aca="false">SUMPRODUCT($G$2:G141,$J$2:J141,$M$2:M141)*$B$87*14.4</f>
        <v>310.41059190576</v>
      </c>
    </row>
    <row r="142" customFormat="false" ht="12.8" hidden="false" customHeight="false" outlineLevel="0" collapsed="false">
      <c r="D142" s="24" t="n">
        <v>2600</v>
      </c>
      <c r="E142" s="23" t="n">
        <f aca="true">INDIRECT("B"&amp;MATCH(D142,$C$1:$C$85,-1))+(D142-INDIRECT("C"&amp;MATCH(D142,$C$1:$C$85,-1)))*(INDIRECT("B"&amp;MATCH(D142,$C$1:$C$85,-1)+1)-INDIRECT("B"&amp;MATCH(D142,$C$1:$C$85,-1)))/(INDIRECT("C"&amp;MATCH(D142,$C$1:$C$85,-1)+1)-INDIRECT("C"&amp;MATCH(D142,$C$1:$C$85,-1)))</f>
        <v>0.27921216468036</v>
      </c>
      <c r="F142" s="23" t="n">
        <f aca="false">1/E142</f>
        <v>3.58150584572414</v>
      </c>
      <c r="G142" s="23" t="n">
        <f aca="false">(D141-D142)*(MIN(F141:F142)+0.5*ABS(F142-F141))</f>
        <v>35.8472552038682</v>
      </c>
      <c r="H142" s="31" t="n">
        <f aca="false">-1/D141+1/D142</f>
        <v>1.47362216327732E-006</v>
      </c>
      <c r="I142" s="25" t="n">
        <f aca="false">SUMPRODUCT($G$2:G142,$H$2:H142)*$B$87*14.4</f>
        <v>3.34668149438891</v>
      </c>
      <c r="J142" s="32" t="n">
        <f aca="false">LN(D141)-LN(D142)</f>
        <v>0.00383877630716523</v>
      </c>
      <c r="K142" s="26" t="n">
        <f aca="false">SUMPRODUCT($G$2:G142,$J$2:J142)*$B$87*14.4</f>
        <v>10816.9491908694</v>
      </c>
      <c r="L142" s="33" t="n">
        <f aca="false">(-1/D141^2+1/D142^2)/2</f>
        <v>5.65691973966615E-010</v>
      </c>
      <c r="M142" s="34" t="n">
        <f aca="false">SUMPRODUCT($G$2:G142,$L$2:L142)*$B$89*14.4</f>
        <v>0.0676409325603896</v>
      </c>
      <c r="N142" s="29" t="n">
        <f aca="false">SUMPRODUCT($G$2:G142,$J$2:J142,$M$2:M142)*$B$87*14.4</f>
        <v>316.156277053772</v>
      </c>
    </row>
    <row r="143" customFormat="false" ht="12.8" hidden="false" customHeight="false" outlineLevel="0" collapsed="false">
      <c r="D143" s="24" t="n">
        <v>2590</v>
      </c>
      <c r="E143" s="23" t="n">
        <f aca="true">INDIRECT("B"&amp;MATCH(D143,$C$1:$C$85,-1))+(D143-INDIRECT("C"&amp;MATCH(D143,$C$1:$C$85,-1)))*(INDIRECT("B"&amp;MATCH(D143,$C$1:$C$85,-1)+1)-INDIRECT("B"&amp;MATCH(D143,$C$1:$C$85,-1)))/(INDIRECT("C"&amp;MATCH(D143,$C$1:$C$85,-1)+1)-INDIRECT("C"&amp;MATCH(D143,$C$1:$C$85,-1)))</f>
        <v>0.279713271739281</v>
      </c>
      <c r="F143" s="23" t="n">
        <f aca="false">1/E143</f>
        <v>3.57508956862116</v>
      </c>
      <c r="G143" s="23" t="n">
        <f aca="false">(D142-D143)*(MIN(F142:F143)+0.5*ABS(F143-F142))</f>
        <v>35.7829770717265</v>
      </c>
      <c r="H143" s="31" t="n">
        <f aca="false">-1/D142+1/D143</f>
        <v>1.48500148500148E-006</v>
      </c>
      <c r="I143" s="25" t="n">
        <f aca="false">SUMPRODUCT($G$2:G143,$H$2:H143)*$B$87*14.4</f>
        <v>3.37948247911973</v>
      </c>
      <c r="J143" s="32" t="n">
        <f aca="false">LN(D142)-LN(D143)</f>
        <v>0.00385356931599024</v>
      </c>
      <c r="K143" s="26" t="n">
        <f aca="false">SUMPRODUCT($G$2:G143,$J$2:J143)*$B$87*14.4</f>
        <v>10902.0675355779</v>
      </c>
      <c r="L143" s="33" t="n">
        <f aca="false">(-1/D142^2+1/D143^2)/2</f>
        <v>5.72257032013497E-010</v>
      </c>
      <c r="M143" s="34" t="n">
        <f aca="false">SUMPRODUCT($G$2:G143,$L$2:L143)*$B$89*14.4</f>
        <v>0.0684539449574515</v>
      </c>
      <c r="N143" s="29" t="n">
        <f aca="false">SUMPRODUCT($G$2:G143,$J$2:J143,$M$2:M143)*$B$87*14.4</f>
        <v>321.982963537315</v>
      </c>
    </row>
    <row r="144" customFormat="false" ht="12.8" hidden="false" customHeight="false" outlineLevel="0" collapsed="false">
      <c r="D144" s="24" t="n">
        <v>2580</v>
      </c>
      <c r="E144" s="23" t="n">
        <f aca="true">INDIRECT("B"&amp;MATCH(D144,$C$1:$C$85,-1))+(D144-INDIRECT("C"&amp;MATCH(D144,$C$1:$C$85,-1)))*(INDIRECT("B"&amp;MATCH(D144,$C$1:$C$85,-1)+1)-INDIRECT("B"&amp;MATCH(D144,$C$1:$C$85,-1)))/(INDIRECT("C"&amp;MATCH(D144,$C$1:$C$85,-1)+1)-INDIRECT("C"&amp;MATCH(D144,$C$1:$C$85,-1)))</f>
        <v>0.280214378798203</v>
      </c>
      <c r="F144" s="23" t="n">
        <f aca="false">1/E144</f>
        <v>3.56869623996045</v>
      </c>
      <c r="G144" s="23" t="n">
        <f aca="false">(D143-D144)*(MIN(F143:F144)+0.5*ABS(F144-F143))</f>
        <v>35.718929042908</v>
      </c>
      <c r="H144" s="31" t="n">
        <f aca="false">-1/D143+1/D144</f>
        <v>1.4965131244201E-006</v>
      </c>
      <c r="I144" s="25" t="n">
        <f aca="false">SUMPRODUCT($G$2:G144,$H$2:H144)*$B$87*14.4</f>
        <v>3.41247856937523</v>
      </c>
      <c r="J144" s="32" t="n">
        <f aca="false">LN(D143)-LN(D144)</f>
        <v>0.00386847677792002</v>
      </c>
      <c r="K144" s="26" t="n">
        <f aca="false">SUMPRODUCT($G$2:G144,$J$2:J144)*$B$87*14.4</f>
        <v>10987.3622161475</v>
      </c>
      <c r="L144" s="33" t="n">
        <f aca="false">(-1/D143^2+1/D144^2)/2</f>
        <v>5.78924070908672E-010</v>
      </c>
      <c r="M144" s="34" t="n">
        <f aca="false">SUMPRODUCT($G$2:G144,$L$2:L144)*$B$89*14.4</f>
        <v>0.0692749571297493</v>
      </c>
      <c r="N144" s="29" t="n">
        <f aca="false">SUMPRODUCT($G$2:G144,$J$2:J144,$M$2:M144)*$B$87*14.4</f>
        <v>327.891748877165</v>
      </c>
    </row>
    <row r="145" customFormat="false" ht="12.8" hidden="false" customHeight="false" outlineLevel="0" collapsed="false">
      <c r="D145" s="24" t="n">
        <v>2570</v>
      </c>
      <c r="E145" s="23" t="n">
        <f aca="true">INDIRECT("B"&amp;MATCH(D145,$C$1:$C$85,-1))+(D145-INDIRECT("C"&amp;MATCH(D145,$C$1:$C$85,-1)))*(INDIRECT("B"&amp;MATCH(D145,$C$1:$C$85,-1)+1)-INDIRECT("B"&amp;MATCH(D145,$C$1:$C$85,-1)))/(INDIRECT("C"&amp;MATCH(D145,$C$1:$C$85,-1)+1)-INDIRECT("C"&amp;MATCH(D145,$C$1:$C$85,-1)))</f>
        <v>0.280715485857125</v>
      </c>
      <c r="F145" s="23" t="n">
        <f aca="false">1/E145</f>
        <v>3.56232573684577</v>
      </c>
      <c r="G145" s="23" t="n">
        <f aca="false">(D144-D145)*(MIN(F144:F145)+0.5*ABS(F145-F144))</f>
        <v>35.6551098840311</v>
      </c>
      <c r="H145" s="31" t="n">
        <f aca="false">-1/D144+1/D145</f>
        <v>1.50815914095259E-006</v>
      </c>
      <c r="I145" s="25" t="n">
        <f aca="false">SUMPRODUCT($G$2:G145,$H$2:H145)*$B$87*14.4</f>
        <v>3.44567202550376</v>
      </c>
      <c r="J145" s="32" t="n">
        <f aca="false">LN(D144)-LN(D145)</f>
        <v>0.00388350002639815</v>
      </c>
      <c r="K145" s="26" t="n">
        <f aca="false">SUMPRODUCT($G$2:G145,$J$2:J145)*$B$87*14.4</f>
        <v>11072.8351508339</v>
      </c>
      <c r="L145" s="33" t="n">
        <f aca="false">(-1/D144^2+1/D145^2)/2</f>
        <v>5.85695078567979E-010</v>
      </c>
      <c r="M145" s="34" t="n">
        <f aca="false">SUMPRODUCT($G$2:G145,$L$2:L145)*$B$89*14.4</f>
        <v>0.0701040876726612</v>
      </c>
      <c r="N145" s="29" t="n">
        <f aca="false">SUMPRODUCT($G$2:G145,$J$2:J145,$M$2:M145)*$B$87*14.4</f>
        <v>333.883750984063</v>
      </c>
    </row>
    <row r="146" customFormat="false" ht="12.8" hidden="false" customHeight="false" outlineLevel="0" collapsed="false">
      <c r="D146" s="24" t="n">
        <v>2560</v>
      </c>
      <c r="E146" s="23" t="n">
        <f aca="true">INDIRECT("B"&amp;MATCH(D146,$C$1:$C$85,-1))+(D146-INDIRECT("C"&amp;MATCH(D146,$C$1:$C$85,-1)))*(INDIRECT("B"&amp;MATCH(D146,$C$1:$C$85,-1)+1)-INDIRECT("B"&amp;MATCH(D146,$C$1:$C$85,-1)))/(INDIRECT("C"&amp;MATCH(D146,$C$1:$C$85,-1)+1)-INDIRECT("C"&amp;MATCH(D146,$C$1:$C$85,-1)))</f>
        <v>0.281216592916046</v>
      </c>
      <c r="F146" s="23" t="n">
        <f aca="false">1/E146</f>
        <v>3.55597793725684</v>
      </c>
      <c r="G146" s="23" t="n">
        <f aca="false">(D145-D146)*(MIN(F145:F146)+0.5*ABS(F146-F145))</f>
        <v>35.5915183705131</v>
      </c>
      <c r="H146" s="31" t="n">
        <f aca="false">-1/D145+1/D146</f>
        <v>1.51994163424124E-006</v>
      </c>
      <c r="I146" s="25" t="n">
        <f aca="false">SUMPRODUCT($G$2:G146,$H$2:H146)*$B$87*14.4</f>
        <v>3.47906514188872</v>
      </c>
      <c r="J146" s="32" t="n">
        <f aca="false">LN(D145)-LN(D146)</f>
        <v>0.00389864041565691</v>
      </c>
      <c r="K146" s="26" t="n">
        <f aca="false">SUMPRODUCT($G$2:G146,$J$2:J146)*$B$87*14.4</f>
        <v>11158.4882773818</v>
      </c>
      <c r="L146" s="33" t="n">
        <f aca="false">(-1/D145^2+1/D146^2)/2</f>
        <v>5.92572089589742E-010</v>
      </c>
      <c r="M146" s="34" t="n">
        <f aca="false">SUMPRODUCT($G$2:G146,$L$2:L146)*$B$89*14.4</f>
        <v>0.0709414574221269</v>
      </c>
      <c r="N146" s="29" t="n">
        <f aca="false">SUMPRODUCT($G$2:G146,$J$2:J146,$M$2:M146)*$B$87*14.4</f>
        <v>339.960108614137</v>
      </c>
    </row>
    <row r="147" customFormat="false" ht="12.8" hidden="false" customHeight="false" outlineLevel="0" collapsed="false">
      <c r="D147" s="24" t="n">
        <v>2550</v>
      </c>
      <c r="E147" s="23" t="n">
        <f aca="true">INDIRECT("B"&amp;MATCH(D147,$C$1:$C$85,-1))+(D147-INDIRECT("C"&amp;MATCH(D147,$C$1:$C$85,-1)))*(INDIRECT("B"&amp;MATCH(D147,$C$1:$C$85,-1)+1)-INDIRECT("B"&amp;MATCH(D147,$C$1:$C$85,-1)))/(INDIRECT("C"&amp;MATCH(D147,$C$1:$C$85,-1)+1)-INDIRECT("C"&amp;MATCH(D147,$C$1:$C$85,-1)))</f>
        <v>0.281717699974968</v>
      </c>
      <c r="F147" s="23" t="n">
        <f aca="false">1/E147</f>
        <v>3.54965272004157</v>
      </c>
      <c r="G147" s="23" t="n">
        <f aca="false">(D146-D147)*(MIN(F146:F147)+0.5*ABS(F147-F146))</f>
        <v>35.5281532864921</v>
      </c>
      <c r="H147" s="31" t="n">
        <f aca="false">-1/D146+1/D147</f>
        <v>1.531862745098E-006</v>
      </c>
      <c r="I147" s="25" t="n">
        <f aca="false">SUMPRODUCT($G$2:G147,$H$2:H147)*$B$87*14.4</f>
        <v>3.51266024760905</v>
      </c>
      <c r="J147" s="32" t="n">
        <f aca="false">LN(D146)-LN(D147)</f>
        <v>0.00391389932113651</v>
      </c>
      <c r="K147" s="26" t="n">
        <f aca="false">SUMPRODUCT($G$2:G147,$J$2:J147)*$B$87*14.4</f>
        <v>11244.323553351</v>
      </c>
      <c r="L147" s="33" t="n">
        <f aca="false">(-1/D146^2+1/D147^2)/2</f>
        <v>5.99557186538823E-010</v>
      </c>
      <c r="M147" s="34" t="n">
        <f aca="false">SUMPRODUCT($G$2:G147,$L$2:L147)*$B$89*14.4</f>
        <v>0.0717871895063526</v>
      </c>
      <c r="N147" s="29" t="n">
        <f aca="false">SUMPRODUCT($G$2:G147,$J$2:J147,$M$2:M147)*$B$87*14.4</f>
        <v>346.121981836463</v>
      </c>
    </row>
    <row r="148" customFormat="false" ht="12.8" hidden="false" customHeight="false" outlineLevel="0" collapsed="false">
      <c r="D148" s="24" t="n">
        <v>2540</v>
      </c>
      <c r="E148" s="23" t="n">
        <f aca="true">INDIRECT("B"&amp;MATCH(D148,$C$1:$C$85,-1))+(D148-INDIRECT("C"&amp;MATCH(D148,$C$1:$C$85,-1)))*(INDIRECT("B"&amp;MATCH(D148,$C$1:$C$85,-1)+1)-INDIRECT("B"&amp;MATCH(D148,$C$1:$C$85,-1)))/(INDIRECT("C"&amp;MATCH(D148,$C$1:$C$85,-1)+1)-INDIRECT("C"&amp;MATCH(D148,$C$1:$C$85,-1)))</f>
        <v>0.28221880703389</v>
      </c>
      <c r="F148" s="23" t="n">
        <f aca="false">1/E148</f>
        <v>3.54334996490832</v>
      </c>
      <c r="G148" s="23" t="n">
        <f aca="false">(D147-D148)*(MIN(F147:F148)+0.5*ABS(F148-F147))</f>
        <v>35.4650134247494</v>
      </c>
      <c r="H148" s="31" t="n">
        <f aca="false">-1/D147+1/D148</f>
        <v>1.54392465647677E-006</v>
      </c>
      <c r="I148" s="25" t="n">
        <f aca="false">SUMPRODUCT($G$2:G148,$H$2:H148)*$B$87*14.4</f>
        <v>3.54645970711515</v>
      </c>
      <c r="J148" s="32" t="n">
        <f aca="false">LN(D147)-LN(D148)</f>
        <v>0.00392927813988919</v>
      </c>
      <c r="K148" s="26" t="n">
        <f aca="false">SUMPRODUCT($G$2:G148,$J$2:J148)*$B$87*14.4</f>
        <v>11330.3429564483</v>
      </c>
      <c r="L148" s="33" t="n">
        <f aca="false">(-1/D147^2+1/D148^2)/2</f>
        <v>6.06652501271182E-010</v>
      </c>
      <c r="M148" s="34" t="n">
        <f aca="false">SUMPRODUCT($G$2:G148,$L$2:L148)*$B$89*14.4</f>
        <v>0.0726414093989225</v>
      </c>
      <c r="N148" s="29" t="n">
        <f aca="false">SUMPRODUCT($G$2:G148,$J$2:J148,$M$2:M148)*$B$87*14.4</f>
        <v>352.370552513106</v>
      </c>
    </row>
    <row r="149" customFormat="false" ht="12.8" hidden="false" customHeight="false" outlineLevel="0" collapsed="false">
      <c r="D149" s="24" t="n">
        <v>2530</v>
      </c>
      <c r="E149" s="23" t="n">
        <f aca="true">INDIRECT("B"&amp;MATCH(D149,$C$1:$C$85,-1))+(D149-INDIRECT("C"&amp;MATCH(D149,$C$1:$C$85,-1)))*(INDIRECT("B"&amp;MATCH(D149,$C$1:$C$85,-1)+1)-INDIRECT("B"&amp;MATCH(D149,$C$1:$C$85,-1)))/(INDIRECT("C"&amp;MATCH(D149,$C$1:$C$85,-1)+1)-INDIRECT("C"&amp;MATCH(D149,$C$1:$C$85,-1)))</f>
        <v>0.282719914092811</v>
      </c>
      <c r="F149" s="23" t="n">
        <f aca="false">1/E149</f>
        <v>3.5370695524183</v>
      </c>
      <c r="G149" s="23" t="n">
        <f aca="false">(D148-D149)*(MIN(F148:F149)+0.5*ABS(F149-F148))</f>
        <v>35.4020975866331</v>
      </c>
      <c r="H149" s="31" t="n">
        <f aca="false">-1/D148+1/D149</f>
        <v>1.55612959447263E-006</v>
      </c>
      <c r="I149" s="25" t="n">
        <f aca="false">SUMPRODUCT($G$2:G149,$H$2:H149)*$B$87*14.4</f>
        <v>3.58046592092065</v>
      </c>
      <c r="J149" s="32" t="n">
        <f aca="false">LN(D148)-LN(D149)</f>
        <v>0.00394477829101625</v>
      </c>
      <c r="K149" s="26" t="n">
        <f aca="false">SUMPRODUCT($G$2:G149,$J$2:J149)*$B$87*14.4</f>
        <v>11416.5484848671</v>
      </c>
      <c r="L149" s="33" t="n">
        <f aca="false">(-1/D148^2+1/D149^2)/2</f>
        <v>6.13860216300163E-010</v>
      </c>
      <c r="M149" s="34" t="n">
        <f aca="false">SUMPRODUCT($G$2:G149,$L$2:L149)*$B$89*14.4</f>
        <v>0.0735042449733588</v>
      </c>
      <c r="N149" s="29" t="n">
        <f aca="false">SUMPRODUCT($G$2:G149,$J$2:J149,$M$2:M149)*$B$87*14.4</f>
        <v>358.707024792056</v>
      </c>
    </row>
    <row r="150" customFormat="false" ht="12.8" hidden="false" customHeight="false" outlineLevel="0" collapsed="false">
      <c r="D150" s="24" t="n">
        <v>2520</v>
      </c>
      <c r="E150" s="23" t="n">
        <f aca="true">INDIRECT("B"&amp;MATCH(D150,$C$1:$C$85,-1))+(D150-INDIRECT("C"&amp;MATCH(D150,$C$1:$C$85,-1)))*(INDIRECT("B"&amp;MATCH(D150,$C$1:$C$85,-1)+1)-INDIRECT("B"&amp;MATCH(D150,$C$1:$C$85,-1)))/(INDIRECT("C"&amp;MATCH(D150,$C$1:$C$85,-1)+1)-INDIRECT("C"&amp;MATCH(D150,$C$1:$C$85,-1)))</f>
        <v>0.283221021151733</v>
      </c>
      <c r="F150" s="23" t="n">
        <f aca="false">1/E150</f>
        <v>3.53081136397803</v>
      </c>
      <c r="G150" s="23" t="n">
        <f aca="false">(D149-D150)*(MIN(F149:F150)+0.5*ABS(F150-F149))</f>
        <v>35.3394045819816</v>
      </c>
      <c r="H150" s="31" t="n">
        <f aca="false">-1/D149+1/D150</f>
        <v>1.5684798293494E-006</v>
      </c>
      <c r="I150" s="25" t="n">
        <f aca="false">SUMPRODUCT($G$2:G150,$H$2:H150)*$B$87*14.4</f>
        <v>3.61468132631047</v>
      </c>
      <c r="J150" s="32" t="n">
        <f aca="false">LN(D149)-LN(D150)</f>
        <v>0.00396040121609698</v>
      </c>
      <c r="K150" s="26" t="n">
        <f aca="false">SUMPRODUCT($G$2:G150,$J$2:J150)*$B$87*14.4</f>
        <v>11502.9421576319</v>
      </c>
      <c r="L150" s="33" t="n">
        <f aca="false">(-1/D149^2+1/D150^2)/2</f>
        <v>6.21182566206666E-010</v>
      </c>
      <c r="M150" s="34" t="n">
        <f aca="false">SUMPRODUCT($G$2:G150,$L$2:L150)*$B$89*14.4</f>
        <v>0.0743758265591783</v>
      </c>
      <c r="N150" s="29" t="n">
        <f aca="false">SUMPRODUCT($G$2:G150,$J$2:J150,$M$2:M150)*$B$87*14.4</f>
        <v>365.132625613427</v>
      </c>
    </row>
    <row r="151" customFormat="false" ht="12.8" hidden="false" customHeight="false" outlineLevel="0" collapsed="false">
      <c r="D151" s="24" t="n">
        <v>2510</v>
      </c>
      <c r="E151" s="23" t="n">
        <f aca="true">INDIRECT("B"&amp;MATCH(D151,$C$1:$C$85,-1))+(D151-INDIRECT("C"&amp;MATCH(D151,$C$1:$C$85,-1)))*(INDIRECT("B"&amp;MATCH(D151,$C$1:$C$85,-1)+1)-INDIRECT("B"&amp;MATCH(D151,$C$1:$C$85,-1)))/(INDIRECT("C"&amp;MATCH(D151,$C$1:$C$85,-1)+1)-INDIRECT("C"&amp;MATCH(D151,$C$1:$C$85,-1)))</f>
        <v>0.283730061361035</v>
      </c>
      <c r="F151" s="23" t="n">
        <f aca="false">1/E151</f>
        <v>3.52447673398815</v>
      </c>
      <c r="G151" s="23" t="n">
        <f aca="false">(D150-D151)*(MIN(F150:F151)+0.5*ABS(F151-F150))</f>
        <v>35.2764404898309</v>
      </c>
      <c r="H151" s="31" t="n">
        <f aca="false">-1/D150+1/D151</f>
        <v>1.58097767659522E-006</v>
      </c>
      <c r="I151" s="25" t="n">
        <f aca="false">SUMPRODUCT($G$2:G151,$H$2:H151)*$B$87*14.4</f>
        <v>3.64910791719706</v>
      </c>
      <c r="J151" s="32" t="n">
        <f aca="false">LN(D150)-LN(D151)</f>
        <v>0.00397614837963989</v>
      </c>
      <c r="K151" s="26" t="n">
        <f aca="false">SUMPRODUCT($G$2:G151,$J$2:J151)*$B$87*14.4</f>
        <v>11589.5248055698</v>
      </c>
      <c r="L151" s="33" t="n">
        <f aca="false">(-1/D150^2+1/D151^2)/2</f>
        <v>6.28621839093933E-010</v>
      </c>
      <c r="M151" s="34" t="n">
        <f aca="false">SUMPRODUCT($G$2:G151,$L$2:L151)*$B$89*14.4</f>
        <v>0.0752562747014427</v>
      </c>
      <c r="N151" s="29" t="n">
        <f aca="false">SUMPRODUCT($G$2:G151,$J$2:J151,$M$2:M151)*$B$87*14.4</f>
        <v>371.648513151016</v>
      </c>
    </row>
    <row r="152" customFormat="false" ht="12.8" hidden="false" customHeight="false" outlineLevel="0" collapsed="false">
      <c r="D152" s="24" t="n">
        <v>2500</v>
      </c>
      <c r="E152" s="23" t="n">
        <f aca="true">INDIRECT("B"&amp;MATCH(D152,$C$1:$C$85,-1))+(D152-INDIRECT("C"&amp;MATCH(D152,$C$1:$C$85,-1)))*(INDIRECT("B"&amp;MATCH(D152,$C$1:$C$85,-1)+1)-INDIRECT("B"&amp;MATCH(D152,$C$1:$C$85,-1)))/(INDIRECT("C"&amp;MATCH(D152,$C$1:$C$85,-1)+1)-INDIRECT("C"&amp;MATCH(D152,$C$1:$C$85,-1)))</f>
        <v>0.284249065100633</v>
      </c>
      <c r="F152" s="23" t="n">
        <f aca="false">1/E152</f>
        <v>3.51804147410641</v>
      </c>
      <c r="G152" s="23" t="n">
        <f aca="false">(D151-D152)*(MIN(F151:F152)+0.5*ABS(F152-F151))</f>
        <v>35.2125910404728</v>
      </c>
      <c r="H152" s="31" t="n">
        <f aca="false">-1/D151+1/D152</f>
        <v>1.59362549800797E-006</v>
      </c>
      <c r="I152" s="25" t="n">
        <f aca="false">SUMPRODUCT($G$2:G152,$H$2:H152)*$B$87*14.4</f>
        <v>3.68374711107735</v>
      </c>
      <c r="J152" s="32" t="n">
        <f aca="false">LN(D151)-LN(D152)</f>
        <v>0.00399202126953746</v>
      </c>
      <c r="K152" s="26" t="n">
        <f aca="false">SUMPRODUCT($G$2:G152,$J$2:J152)*$B$87*14.4</f>
        <v>11676.2957557727</v>
      </c>
      <c r="L152" s="33" t="n">
        <f aca="false">(-1/D151^2+1/D152^2)/2</f>
        <v>6.36180378089234E-010</v>
      </c>
      <c r="M152" s="34" t="n">
        <f aca="false">SUMPRODUCT($G$2:G152,$L$2:L152)*$B$89*14.4</f>
        <v>0.0761456965884071</v>
      </c>
      <c r="N152" s="29" t="n">
        <f aca="false">SUMPRODUCT($G$2:G152,$J$2:J152,$M$2:M152)*$B$87*14.4</f>
        <v>378.255747597854</v>
      </c>
    </row>
    <row r="153" customFormat="false" ht="12.8" hidden="false" customHeight="false" outlineLevel="0" collapsed="false">
      <c r="D153" s="24" t="n">
        <v>2490</v>
      </c>
      <c r="E153" s="23" t="n">
        <f aca="true">INDIRECT("B"&amp;MATCH(D153,$C$1:$C$85,-1))+(D153-INDIRECT("C"&amp;MATCH(D153,$C$1:$C$85,-1)))*(INDIRECT("B"&amp;MATCH(D153,$C$1:$C$85,-1)+1)-INDIRECT("B"&amp;MATCH(D153,$C$1:$C$85,-1)))/(INDIRECT("C"&amp;MATCH(D153,$C$1:$C$85,-1)+1)-INDIRECT("C"&amp;MATCH(D153,$C$1:$C$85,-1)))</f>
        <v>0.28476806884023</v>
      </c>
      <c r="F153" s="23" t="n">
        <f aca="false">1/E153</f>
        <v>3.51162967137672</v>
      </c>
      <c r="G153" s="23" t="n">
        <f aca="false">(D152-D153)*(MIN(F152:F153)+0.5*ABS(F153-F152))</f>
        <v>35.1483557274156</v>
      </c>
      <c r="H153" s="31" t="n">
        <f aca="false">-1/D152+1/D153</f>
        <v>1.60642570281124E-006</v>
      </c>
      <c r="I153" s="25" t="n">
        <f aca="false">SUMPRODUCT($G$2:G153,$H$2:H153)*$B$87*14.4</f>
        <v>3.71860083455607</v>
      </c>
      <c r="J153" s="32" t="n">
        <f aca="false">LN(D152)-LN(D153)</f>
        <v>0.00400802139753864</v>
      </c>
      <c r="K153" s="26" t="n">
        <f aca="false">SUMPRODUCT($G$2:G153,$J$2:J153)*$B$87*14.4</f>
        <v>11763.2555630281</v>
      </c>
      <c r="L153" s="33" t="n">
        <f aca="false">(-1/D152^2+1/D153^2)/2</f>
        <v>6.4386058289382E-010</v>
      </c>
      <c r="M153" s="34" t="n">
        <f aca="false">SUMPRODUCT($G$2:G153,$L$2:L153)*$B$89*14.4</f>
        <v>0.077044213821806</v>
      </c>
      <c r="N153" s="29" t="n">
        <f aca="false">SUMPRODUCT($G$2:G153,$J$2:J153,$M$2:M153)*$B$87*14.4</f>
        <v>384.955497581944</v>
      </c>
    </row>
    <row r="154" customFormat="false" ht="12.8" hidden="false" customHeight="false" outlineLevel="0" collapsed="false">
      <c r="D154" s="24" t="n">
        <v>2480</v>
      </c>
      <c r="E154" s="23" t="n">
        <f aca="true">INDIRECT("B"&amp;MATCH(D154,$C$1:$C$85,-1))+(D154-INDIRECT("C"&amp;MATCH(D154,$C$1:$C$85,-1)))*(INDIRECT("B"&amp;MATCH(D154,$C$1:$C$85,-1)+1)-INDIRECT("B"&amp;MATCH(D154,$C$1:$C$85,-1)))/(INDIRECT("C"&amp;MATCH(D154,$C$1:$C$85,-1)+1)-INDIRECT("C"&amp;MATCH(D154,$C$1:$C$85,-1)))</f>
        <v>0.285287072579828</v>
      </c>
      <c r="F154" s="23" t="n">
        <f aca="false">1/E154</f>
        <v>3.50524119777697</v>
      </c>
      <c r="G154" s="23" t="n">
        <f aca="false">(D153-D154)*(MIN(F153:F154)+0.5*ABS(F154-F153))</f>
        <v>35.0843543457684</v>
      </c>
      <c r="H154" s="31" t="n">
        <f aca="false">-1/D153+1/D154</f>
        <v>1.61938074880164E-006</v>
      </c>
      <c r="I154" s="25" t="n">
        <f aca="false">SUMPRODUCT($G$2:G154,$H$2:H154)*$B$87*14.4</f>
        <v>3.75367165974837</v>
      </c>
      <c r="J154" s="32" t="n">
        <f aca="false">LN(D153)-LN(D154)</f>
        <v>0.0040241502997258</v>
      </c>
      <c r="K154" s="26" t="n">
        <f aca="false">SUMPRODUCT($G$2:G154,$J$2:J154)*$B$87*14.4</f>
        <v>11850.406328414</v>
      </c>
      <c r="L154" s="33" t="n">
        <f aca="false">(-1/D153^2+1/D154^2)/2</f>
        <v>6.51664911382977E-010</v>
      </c>
      <c r="M154" s="34" t="n">
        <f aca="false">SUMPRODUCT($G$2:G154,$L$2:L154)*$B$89*14.4</f>
        <v>0.0779519661794262</v>
      </c>
      <c r="N154" s="29" t="n">
        <f aca="false">SUMPRODUCT($G$2:G154,$J$2:J154,$M$2:M154)*$B$87*14.4</f>
        <v>391.749071097815</v>
      </c>
    </row>
    <row r="155" customFormat="false" ht="12.8" hidden="false" customHeight="false" outlineLevel="0" collapsed="false">
      <c r="D155" s="24" t="n">
        <v>2470</v>
      </c>
      <c r="E155" s="23" t="n">
        <f aca="true">INDIRECT("B"&amp;MATCH(D155,$C$1:$C$85,-1))+(D155-INDIRECT("C"&amp;MATCH(D155,$C$1:$C$85,-1)))*(INDIRECT("B"&amp;MATCH(D155,$C$1:$C$85,-1)+1)-INDIRECT("B"&amp;MATCH(D155,$C$1:$C$85,-1)))/(INDIRECT("C"&amp;MATCH(D155,$C$1:$C$85,-1)+1)-INDIRECT("C"&amp;MATCH(D155,$C$1:$C$85,-1)))</f>
        <v>0.285806076319425</v>
      </c>
      <c r="F155" s="23" t="n">
        <f aca="false">1/E155</f>
        <v>3.49887592621499</v>
      </c>
      <c r="G155" s="23" t="n">
        <f aca="false">(D154-D155)*(MIN(F154:F155)+0.5*ABS(F155-F154))</f>
        <v>35.0205856199598</v>
      </c>
      <c r="H155" s="31" t="n">
        <f aca="false">-1/D154+1/D155</f>
        <v>1.63249314352878E-006</v>
      </c>
      <c r="I155" s="25" t="n">
        <f aca="false">SUMPRODUCT($G$2:G155,$H$2:H155)*$B$87*14.4</f>
        <v>3.78896219895143</v>
      </c>
      <c r="J155" s="32" t="n">
        <f aca="false">LN(D154)-LN(D155)</f>
        <v>0.00404040953700502</v>
      </c>
      <c r="K155" s="26" t="n">
        <f aca="false">SUMPRODUCT($G$2:G155,$J$2:J155)*$B$87*14.4</f>
        <v>11937.7501752946</v>
      </c>
      <c r="L155" s="33" t="n">
        <f aca="false">(-1/D154^2+1/D155^2)/2</f>
        <v>6.59595881257956E-010</v>
      </c>
      <c r="M155" s="34" t="n">
        <f aca="false">SUMPRODUCT($G$2:G155,$L$2:L155)*$B$89*14.4</f>
        <v>0.0788690961776001</v>
      </c>
      <c r="N155" s="29" t="n">
        <f aca="false">SUMPRODUCT($G$2:G155,$J$2:J155,$M$2:M155)*$B$87*14.4</f>
        <v>398.637801357968</v>
      </c>
    </row>
    <row r="156" customFormat="false" ht="12.8" hidden="false" customHeight="false" outlineLevel="0" collapsed="false">
      <c r="D156" s="24" t="n">
        <v>2460</v>
      </c>
      <c r="E156" s="23" t="n">
        <f aca="true">INDIRECT("B"&amp;MATCH(D156,$C$1:$C$85,-1))+(D156-INDIRECT("C"&amp;MATCH(D156,$C$1:$C$85,-1)))*(INDIRECT("B"&amp;MATCH(D156,$C$1:$C$85,-1)+1)-INDIRECT("B"&amp;MATCH(D156,$C$1:$C$85,-1)))/(INDIRECT("C"&amp;MATCH(D156,$C$1:$C$85,-1)+1)-INDIRECT("C"&amp;MATCH(D156,$C$1:$C$85,-1)))</f>
        <v>0.286325080059023</v>
      </c>
      <c r="F156" s="23" t="n">
        <f aca="false">1/E156</f>
        <v>3.49253373052008</v>
      </c>
      <c r="G156" s="23" t="n">
        <f aca="false">(D155-D156)*(MIN(F155:F156)+0.5*ABS(F156-F155))</f>
        <v>34.9570482836754</v>
      </c>
      <c r="H156" s="31" t="n">
        <f aca="false">-1/D155+1/D156</f>
        <v>1.64576544550872E-006</v>
      </c>
      <c r="I156" s="25" t="n">
        <f aca="false">SUMPRODUCT($G$2:G156,$H$2:H156)*$B$87*14.4</f>
        <v>3.82447510545264</v>
      </c>
      <c r="J156" s="32" t="n">
        <f aca="false">LN(D155)-LN(D156)</f>
        <v>0.00405680069561409</v>
      </c>
      <c r="K156" s="26" t="n">
        <f aca="false">SUMPRODUCT($G$2:G156,$J$2:J156)*$B$87*14.4</f>
        <v>12025.2892497056</v>
      </c>
      <c r="L156" s="33" t="n">
        <f aca="false">(-1/D155^2+1/D156^2)/2</f>
        <v>6.67656071751909E-010</v>
      </c>
      <c r="M156" s="34" t="n">
        <f aca="false">SUMPRODUCT($G$2:G156,$L$2:L156)*$B$89*14.4</f>
        <v>0.0797957491367323</v>
      </c>
      <c r="N156" s="29" t="n">
        <f aca="false">SUMPRODUCT($G$2:G156,$J$2:J156,$M$2:M156)*$B$87*14.4</f>
        <v>405.623047379327</v>
      </c>
    </row>
    <row r="157" customFormat="false" ht="12.8" hidden="false" customHeight="false" outlineLevel="0" collapsed="false">
      <c r="D157" s="24" t="n">
        <v>2450</v>
      </c>
      <c r="E157" s="23" t="n">
        <f aca="true">INDIRECT("B"&amp;MATCH(D157,$C$1:$C$85,-1))+(D157-INDIRECT("C"&amp;MATCH(D157,$C$1:$C$85,-1)))*(INDIRECT("B"&amp;MATCH(D157,$C$1:$C$85,-1)+1)-INDIRECT("B"&amp;MATCH(D157,$C$1:$C$85,-1)))/(INDIRECT("C"&amp;MATCH(D157,$C$1:$C$85,-1)+1)-INDIRECT("C"&amp;MATCH(D157,$C$1:$C$85,-1)))</f>
        <v>0.286828770564185</v>
      </c>
      <c r="F157" s="23" t="n">
        <f aca="false">1/E157</f>
        <v>3.48640060769715</v>
      </c>
      <c r="G157" s="23" t="n">
        <f aca="false">(D156-D157)*(MIN(F156:F157)+0.5*ABS(F157-F156))</f>
        <v>34.8946716910861</v>
      </c>
      <c r="H157" s="31" t="n">
        <f aca="false">-1/D156+1/D157</f>
        <v>1.65920026547206E-006</v>
      </c>
      <c r="I157" s="25" t="n">
        <f aca="false">SUMPRODUCT($G$2:G157,$H$2:H157)*$B$87*14.4</f>
        <v>3.86021402748407</v>
      </c>
      <c r="J157" s="32" t="n">
        <f aca="false">LN(D156)-LN(D157)</f>
        <v>0.00407332538763594</v>
      </c>
      <c r="K157" s="26" t="n">
        <f aca="false">SUMPRODUCT($G$2:G157,$J$2:J157)*$B$87*14.4</f>
        <v>12113.0280606658</v>
      </c>
      <c r="L157" s="33" t="n">
        <f aca="false">(-1/D156^2+1/D157^2)/2</f>
        <v>6.75848125391386E-010</v>
      </c>
      <c r="M157" s="34" t="n">
        <f aca="false">SUMPRODUCT($G$2:G157,$L$2:L157)*$B$89*14.4</f>
        <v>0.0807320982203106</v>
      </c>
      <c r="N157" s="29" t="n">
        <f aca="false">SUMPRODUCT($G$2:G157,$J$2:J157,$M$2:M157)*$B$87*14.4</f>
        <v>412.706385683499</v>
      </c>
    </row>
    <row r="158" customFormat="false" ht="12.8" hidden="false" customHeight="false" outlineLevel="0" collapsed="false">
      <c r="D158" s="24" t="n">
        <v>2440</v>
      </c>
      <c r="E158" s="23" t="n">
        <f aca="true">INDIRECT("B"&amp;MATCH(D158,$C$1:$C$85,-1))+(D158-INDIRECT("C"&amp;MATCH(D158,$C$1:$C$85,-1)))*(INDIRECT("B"&amp;MATCH(D158,$C$1:$C$85,-1)+1)-INDIRECT("B"&amp;MATCH(D158,$C$1:$C$85,-1)))/(INDIRECT("C"&amp;MATCH(D158,$C$1:$C$85,-1)+1)-INDIRECT("C"&amp;MATCH(D158,$C$1:$C$85,-1)))</f>
        <v>0.287329877623107</v>
      </c>
      <c r="F158" s="23" t="n">
        <f aca="false">1/E158</f>
        <v>3.48032027950713</v>
      </c>
      <c r="G158" s="23" t="n">
        <f aca="false">(D157-D158)*(MIN(F157:F158)+0.5*ABS(F158-F157))</f>
        <v>34.8336044360214</v>
      </c>
      <c r="H158" s="31" t="n">
        <f aca="false">-1/D157+1/D158</f>
        <v>1.67280026764803E-006</v>
      </c>
      <c r="I158" s="25" t="n">
        <f aca="false">SUMPRODUCT($G$2:G158,$H$2:H158)*$B$87*14.4</f>
        <v>3.89618283410626</v>
      </c>
      <c r="J158" s="32" t="n">
        <f aca="false">LN(D157)-LN(D158)</f>
        <v>0.00408998525152526</v>
      </c>
      <c r="K158" s="26" t="n">
        <f aca="false">SUMPRODUCT($G$2:G158,$J$2:J158)*$B$87*14.4</f>
        <v>12200.9715476707</v>
      </c>
      <c r="L158" s="33" t="n">
        <f aca="false">(-1/D157^2+1/D158^2)/2</f>
        <v>6.84174749815909E-010</v>
      </c>
      <c r="M158" s="34" t="n">
        <f aca="false">SUMPRODUCT($G$2:G158,$L$2:L158)*$B$89*14.4</f>
        <v>0.0816783245258543</v>
      </c>
      <c r="N158" s="29" t="n">
        <f aca="false">SUMPRODUCT($G$2:G158,$J$2:J158,$M$2:M158)*$B$87*14.4</f>
        <v>419.88946235502</v>
      </c>
    </row>
    <row r="159" customFormat="false" ht="12.8" hidden="false" customHeight="false" outlineLevel="0" collapsed="false">
      <c r="D159" s="24" t="n">
        <v>2430</v>
      </c>
      <c r="E159" s="23" t="n">
        <f aca="true">INDIRECT("B"&amp;MATCH(D159,$C$1:$C$85,-1))+(D159-INDIRECT("C"&amp;MATCH(D159,$C$1:$C$85,-1)))*(INDIRECT("B"&amp;MATCH(D159,$C$1:$C$85,-1)+1)-INDIRECT("B"&amp;MATCH(D159,$C$1:$C$85,-1)))/(INDIRECT("C"&amp;MATCH(D159,$C$1:$C$85,-1)+1)-INDIRECT("C"&amp;MATCH(D159,$C$1:$C$85,-1)))</f>
        <v>0.287830984682028</v>
      </c>
      <c r="F159" s="23" t="n">
        <f aca="false">1/E159</f>
        <v>3.47426112273742</v>
      </c>
      <c r="G159" s="23" t="n">
        <f aca="false">(D158-D159)*(MIN(F158:F159)+0.5*ABS(F159-F158))</f>
        <v>34.7729070112227</v>
      </c>
      <c r="H159" s="31" t="n">
        <f aca="false">-1/D158+1/D159</f>
        <v>1.68656817108547E-006</v>
      </c>
      <c r="I159" s="25" t="n">
        <f aca="false">SUMPRODUCT($G$2:G159,$H$2:H159)*$B$87*14.4</f>
        <v>3.93238448893096</v>
      </c>
      <c r="J159" s="32" t="n">
        <f aca="false">LN(D158)-LN(D159)</f>
        <v>0.00410678195265302</v>
      </c>
      <c r="K159" s="26" t="n">
        <f aca="false">SUMPRODUCT($G$2:G159,$J$2:J159)*$B$87*14.4</f>
        <v>12289.1223293818</v>
      </c>
      <c r="L159" s="33" t="n">
        <f aca="false">(-1/D158^2+1/D159^2)/2</f>
        <v>6.92638719657471E-010</v>
      </c>
      <c r="M159" s="34" t="n">
        <f aca="false">SUMPRODUCT($G$2:G159,$L$2:L159)*$B$89*14.4</f>
        <v>0.0826345874647534</v>
      </c>
      <c r="N159" s="29" t="n">
        <f aca="false">SUMPRODUCT($G$2:G159,$J$2:J159,$M$2:M159)*$B$87*14.4</f>
        <v>427.173765836412</v>
      </c>
    </row>
    <row r="160" customFormat="false" ht="12.8" hidden="false" customHeight="false" outlineLevel="0" collapsed="false">
      <c r="D160" s="24" t="n">
        <v>2420</v>
      </c>
      <c r="E160" s="23" t="n">
        <f aca="true">INDIRECT("B"&amp;MATCH(D160,$C$1:$C$85,-1))+(D160-INDIRECT("C"&amp;MATCH(D160,$C$1:$C$85,-1)))*(INDIRECT("B"&amp;MATCH(D160,$C$1:$C$85,-1)+1)-INDIRECT("B"&amp;MATCH(D160,$C$1:$C$85,-1)))/(INDIRECT("C"&amp;MATCH(D160,$C$1:$C$85,-1)+1)-INDIRECT("C"&amp;MATCH(D160,$C$1:$C$85,-1)))</f>
        <v>0.28833209174095</v>
      </c>
      <c r="F160" s="23" t="n">
        <f aca="false">1/E160</f>
        <v>3.46822302700333</v>
      </c>
      <c r="G160" s="23" t="n">
        <f aca="false">(D159-D160)*(MIN(F159:F160)+0.5*ABS(F160-F159))</f>
        <v>34.7124207487037</v>
      </c>
      <c r="H160" s="31" t="n">
        <f aca="false">-1/D159+1/D160</f>
        <v>1.7005067510118E-006</v>
      </c>
      <c r="I160" s="25" t="n">
        <f aca="false">SUMPRODUCT($G$2:G160,$H$2:H160)*$B$87*14.4</f>
        <v>3.96882183904017</v>
      </c>
      <c r="J160" s="32" t="n">
        <f aca="false">LN(D159)-LN(D160)</f>
        <v>0.0041237171838624</v>
      </c>
      <c r="K160" s="26" t="n">
        <f aca="false">SUMPRODUCT($G$2:G160,$J$2:J160)*$B$87*14.4</f>
        <v>12377.4826529679</v>
      </c>
      <c r="L160" s="33" t="n">
        <f aca="false">(-1/D159^2+1/D160^2)/2</f>
        <v>7.01242878482412E-010</v>
      </c>
      <c r="M160" s="34" t="n">
        <f aca="false">SUMPRODUCT($G$2:G160,$L$2:L160)*$B$89*14.4</f>
        <v>0.0836010453297051</v>
      </c>
      <c r="N160" s="29" t="n">
        <f aca="false">SUMPRODUCT($G$2:G160,$J$2:J160,$M$2:M160)*$B$87*14.4</f>
        <v>434.560781253883</v>
      </c>
    </row>
    <row r="161" customFormat="false" ht="12.8" hidden="false" customHeight="false" outlineLevel="0" collapsed="false">
      <c r="D161" s="24" t="n">
        <v>2410</v>
      </c>
      <c r="E161" s="23" t="n">
        <f aca="true">INDIRECT("B"&amp;MATCH(D161,$C$1:$C$85,-1))+(D161-INDIRECT("C"&amp;MATCH(D161,$C$1:$C$85,-1)))*(INDIRECT("B"&amp;MATCH(D161,$C$1:$C$85,-1)+1)-INDIRECT("B"&amp;MATCH(D161,$C$1:$C$85,-1)))/(INDIRECT("C"&amp;MATCH(D161,$C$1:$C$85,-1)+1)-INDIRECT("C"&amp;MATCH(D161,$C$1:$C$85,-1)))</f>
        <v>0.288833198799872</v>
      </c>
      <c r="F161" s="23" t="n">
        <f aca="false">1/E161</f>
        <v>3.46220588268624</v>
      </c>
      <c r="G161" s="23" t="n">
        <f aca="false">(D160-D161)*(MIN(F160:F161)+0.5*ABS(F161-F160))</f>
        <v>34.6521445484478</v>
      </c>
      <c r="H161" s="31" t="n">
        <f aca="false">-1/D160+1/D161</f>
        <v>1.71461884023182E-006</v>
      </c>
      <c r="I161" s="25" t="n">
        <f aca="false">SUMPRODUCT($G$2:G161,$H$2:H161)*$B$87*14.4</f>
        <v>4.0054977772786</v>
      </c>
      <c r="J161" s="32" t="n">
        <f aca="false">LN(D160)-LN(D161)</f>
        <v>0.00414079266603107</v>
      </c>
      <c r="K161" s="26" t="n">
        <f aca="false">SUMPRODUCT($G$2:G161,$J$2:J161)*$B$87*14.4</f>
        <v>12466.0547907014</v>
      </c>
      <c r="L161" s="33" t="n">
        <f aca="false">(-1/D160^2+1/D161^2)/2</f>
        <v>7.09990140797603E-010</v>
      </c>
      <c r="M161" s="34" t="n">
        <f aca="false">SUMPRODUCT($G$2:G161,$L$2:L161)*$B$89*14.4</f>
        <v>0.0845778595986264</v>
      </c>
      <c r="N161" s="29" t="n">
        <f aca="false">SUMPRODUCT($G$2:G161,$J$2:J161,$M$2:M161)*$B$87*14.4</f>
        <v>442.052023083459</v>
      </c>
    </row>
    <row r="162" customFormat="false" ht="12.8" hidden="false" customHeight="false" outlineLevel="0" collapsed="false">
      <c r="D162" s="24" t="n">
        <v>2400</v>
      </c>
      <c r="E162" s="23" t="n">
        <f aca="true">INDIRECT("B"&amp;MATCH(D162,$C$1:$C$85,-1))+(D162-INDIRECT("C"&amp;MATCH(D162,$C$1:$C$85,-1)))*(INDIRECT("B"&amp;MATCH(D162,$C$1:$C$85,-1)+1)-INDIRECT("B"&amp;MATCH(D162,$C$1:$C$85,-1)))/(INDIRECT("C"&amp;MATCH(D162,$C$1:$C$85,-1)+1)-INDIRECT("C"&amp;MATCH(D162,$C$1:$C$85,-1)))</f>
        <v>0.289343899134422</v>
      </c>
      <c r="F162" s="23" t="n">
        <f aca="false">1/E162</f>
        <v>3.45609498935876</v>
      </c>
      <c r="G162" s="23" t="n">
        <f aca="false">(D161-D162)*(MIN(F161:F162)+0.5*ABS(F162-F161))</f>
        <v>34.591504360225</v>
      </c>
      <c r="H162" s="31" t="n">
        <f aca="false">-1/D161+1/D162</f>
        <v>1.72890733056712E-006</v>
      </c>
      <c r="I162" s="25" t="n">
        <f aca="false">SUMPRODUCT($G$2:G162,$H$2:H162)*$B$87*14.4</f>
        <v>4.04241463172265</v>
      </c>
      <c r="J162" s="32" t="n">
        <f aca="false">LN(D161)-LN(D162)</f>
        <v>0.00415801014866357</v>
      </c>
      <c r="K162" s="26" t="n">
        <f aca="false">SUMPRODUCT($G$2:G162,$J$2:J162)*$B$87*14.4</f>
        <v>12554.8395698051</v>
      </c>
      <c r="L162" s="33" t="n">
        <f aca="false">(-1/D161^2+1/D162^2)/2</f>
        <v>7.18883494124115E-010</v>
      </c>
      <c r="M162" s="34" t="n">
        <f aca="false">SUMPRODUCT($G$2:G162,$L$2:L162)*$B$89*14.4</f>
        <v>0.085565178659347</v>
      </c>
      <c r="N162" s="29" t="n">
        <f aca="false">SUMPRODUCT($G$2:G162,$J$2:J162,$M$2:M162)*$B$87*14.4</f>
        <v>449.648908569694</v>
      </c>
    </row>
    <row r="163" customFormat="false" ht="12.8" hidden="false" customHeight="false" outlineLevel="0" collapsed="false">
      <c r="D163" s="24" t="n">
        <v>2390</v>
      </c>
      <c r="E163" s="23" t="n">
        <f aca="true">INDIRECT("B"&amp;MATCH(D163,$C$1:$C$85,-1))+(D163-INDIRECT("C"&amp;MATCH(D163,$C$1:$C$85,-1)))*(INDIRECT("B"&amp;MATCH(D163,$C$1:$C$85,-1)+1)-INDIRECT("B"&amp;MATCH(D163,$C$1:$C$85,-1)))/(INDIRECT("C"&amp;MATCH(D163,$C$1:$C$85,-1)+1)-INDIRECT("C"&amp;MATCH(D163,$C$1:$C$85,-1)))</f>
        <v>0.289880799554695</v>
      </c>
      <c r="F163" s="23" t="n">
        <f aca="false">1/E163</f>
        <v>3.44969381047716</v>
      </c>
      <c r="G163" s="23" t="n">
        <f aca="false">(D162-D163)*(MIN(F162:F163)+0.5*ABS(F163-F162))</f>
        <v>34.5289439991796</v>
      </c>
      <c r="H163" s="31" t="n">
        <f aca="false">-1/D162+1/D163</f>
        <v>1.74337517433747E-006</v>
      </c>
      <c r="I163" s="25" t="n">
        <f aca="false">SUMPRODUCT($G$2:G163,$H$2:H163)*$B$87*14.4</f>
        <v>4.07957308924284</v>
      </c>
      <c r="J163" s="32" t="n">
        <f aca="false">LN(D162)-LN(D163)</f>
        <v>0.00417537141048108</v>
      </c>
      <c r="K163" s="26" t="n">
        <f aca="false">SUMPRODUCT($G$2:G163,$J$2:J163)*$B$87*14.4</f>
        <v>12643.8338169822</v>
      </c>
      <c r="L163" s="33" t="n">
        <f aca="false">(-1/D162^2+1/D163^2)/2</f>
        <v>7.27926001139883E-010</v>
      </c>
      <c r="M163" s="34" t="n">
        <f aca="false">SUMPRODUCT($G$2:G163,$L$2:L163)*$B$89*14.4</f>
        <v>0.0865631086821046</v>
      </c>
      <c r="N163" s="29" t="n">
        <f aca="false">SUMPRODUCT($G$2:G163,$J$2:J163,$M$2:M163)*$B$87*14.4</f>
        <v>457.352527260165</v>
      </c>
    </row>
    <row r="164" customFormat="false" ht="12.8" hidden="false" customHeight="false" outlineLevel="0" collapsed="false">
      <c r="D164" s="24" t="n">
        <v>2380</v>
      </c>
      <c r="E164" s="23" t="n">
        <f aca="true">INDIRECT("B"&amp;MATCH(D164,$C$1:$C$85,-1))+(D164-INDIRECT("C"&amp;MATCH(D164,$C$1:$C$85,-1)))*(INDIRECT("B"&amp;MATCH(D164,$C$1:$C$85,-1)+1)-INDIRECT("B"&amp;MATCH(D164,$C$1:$C$85,-1)))/(INDIRECT("C"&amp;MATCH(D164,$C$1:$C$85,-1)+1)-INDIRECT("C"&amp;MATCH(D164,$C$1:$C$85,-1)))</f>
        <v>0.290417699974968</v>
      </c>
      <c r="F164" s="23" t="n">
        <f aca="false">1/E164</f>
        <v>3.44331629954439</v>
      </c>
      <c r="G164" s="23" t="n">
        <f aca="false">(D163-D164)*(MIN(F163:F164)+0.5*ABS(F164-F163))</f>
        <v>34.4650505501077</v>
      </c>
      <c r="H164" s="31" t="n">
        <f aca="false">-1/D163+1/D164</f>
        <v>1.75802538588662E-006</v>
      </c>
      <c r="I164" s="25" t="n">
        <f aca="false">SUMPRODUCT($G$2:G164,$H$2:H164)*$B$87*14.4</f>
        <v>4.11697446571632</v>
      </c>
      <c r="J164" s="32" t="n">
        <f aca="false">LN(D163)-LN(D164)</f>
        <v>0.004192878260036</v>
      </c>
      <c r="K164" s="26" t="n">
        <f aca="false">SUMPRODUCT($G$2:G164,$J$2:J164)*$B$87*14.4</f>
        <v>12733.0358385059</v>
      </c>
      <c r="L164" s="33" t="n">
        <f aca="false">(-1/D163^2+1/D164^2)/2</f>
        <v>7.37120801895052E-010</v>
      </c>
      <c r="M164" s="34" t="n">
        <f aca="false">SUMPRODUCT($G$2:G164,$L$2:L164)*$B$89*14.4</f>
        <v>0.0875717741361036</v>
      </c>
      <c r="N164" s="29" t="n">
        <f aca="false">SUMPRODUCT($G$2:G164,$J$2:J164,$M$2:M164)*$B$87*14.4</f>
        <v>465.164106541524</v>
      </c>
    </row>
    <row r="165" customFormat="false" ht="12.8" hidden="false" customHeight="false" outlineLevel="0" collapsed="false">
      <c r="D165" s="24" t="n">
        <v>2370</v>
      </c>
      <c r="E165" s="23" t="n">
        <f aca="true">INDIRECT("B"&amp;MATCH(D165,$C$1:$C$85,-1))+(D165-INDIRECT("C"&amp;MATCH(D165,$C$1:$C$85,-1)))*(INDIRECT("B"&amp;MATCH(D165,$C$1:$C$85,-1)+1)-INDIRECT("B"&amp;MATCH(D165,$C$1:$C$85,-1)))/(INDIRECT("C"&amp;MATCH(D165,$C$1:$C$85,-1)+1)-INDIRECT("C"&amp;MATCH(D165,$C$1:$C$85,-1)))</f>
        <v>0.290954600395241</v>
      </c>
      <c r="F165" s="23" t="n">
        <f aca="false">1/E165</f>
        <v>3.4369623255366</v>
      </c>
      <c r="G165" s="23" t="n">
        <f aca="false">(D164-D165)*(MIN(F164:F165)+0.5*ABS(F165-F164))</f>
        <v>34.4013931254049</v>
      </c>
      <c r="H165" s="31" t="n">
        <f aca="false">-1/D164+1/D165</f>
        <v>1.77286104315142E-006</v>
      </c>
      <c r="I165" s="25" t="n">
        <f aca="false">SUMPRODUCT($G$2:G165,$H$2:H165)*$B$87*14.4</f>
        <v>4.15462180179986</v>
      </c>
      <c r="J165" s="32" t="n">
        <f aca="false">LN(D164)-LN(D165)</f>
        <v>0.00421053253634351</v>
      </c>
      <c r="K165" s="26" t="n">
        <f aca="false">SUMPRODUCT($G$2:G165,$J$2:J165)*$B$87*14.4</f>
        <v>12822.4479975122</v>
      </c>
      <c r="L165" s="33" t="n">
        <f aca="false">(-1/D164^2+1/D165^2)/2</f>
        <v>7.46471116101946E-010</v>
      </c>
      <c r="M165" s="34" t="n">
        <f aca="false">SUMPRODUCT($G$2:G165,$L$2:L165)*$B$89*14.4</f>
        <v>0.0885913477736813</v>
      </c>
      <c r="N165" s="29" t="n">
        <f aca="false">SUMPRODUCT($G$2:G165,$J$2:J165,$M$2:M165)*$B$87*14.4</f>
        <v>473.085250215249</v>
      </c>
    </row>
    <row r="166" customFormat="false" ht="12.8" hidden="false" customHeight="false" outlineLevel="0" collapsed="false">
      <c r="D166" s="24" t="n">
        <v>2360</v>
      </c>
      <c r="E166" s="23" t="n">
        <f aca="true">INDIRECT("B"&amp;MATCH(D166,$C$1:$C$85,-1))+(D166-INDIRECT("C"&amp;MATCH(D166,$C$1:$C$85,-1)))*(INDIRECT("B"&amp;MATCH(D166,$C$1:$C$85,-1)+1)-INDIRECT("B"&amp;MATCH(D166,$C$1:$C$85,-1)))/(INDIRECT("C"&amp;MATCH(D166,$C$1:$C$85,-1)+1)-INDIRECT("C"&amp;MATCH(D166,$C$1:$C$85,-1)))</f>
        <v>0.291491500815515</v>
      </c>
      <c r="F166" s="23" t="n">
        <f aca="false">1/E166</f>
        <v>3.43063175839525</v>
      </c>
      <c r="G166" s="23" t="n">
        <f aca="false">(D165-D166)*(MIN(F165:F166)+0.5*ABS(F166-F165))</f>
        <v>34.3379704196593</v>
      </c>
      <c r="H166" s="31" t="n">
        <f aca="false">-1/D165+1/D166</f>
        <v>1.78788528927982E-006</v>
      </c>
      <c r="I166" s="25" t="n">
        <f aca="false">SUMPRODUCT($G$2:G166,$H$2:H166)*$B$87*14.4</f>
        <v>4.19251818795567</v>
      </c>
      <c r="J166" s="32" t="n">
        <f aca="false">LN(D165)-LN(D166)</f>
        <v>0.004228336109521</v>
      </c>
      <c r="K166" s="26" t="n">
        <f aca="false">SUMPRODUCT($G$2:G166,$J$2:J166)*$B$87*14.4</f>
        <v>12912.0726837064</v>
      </c>
      <c r="L166" s="33" t="n">
        <f aca="false">(-1/D165^2+1/D166^2)/2</f>
        <v>7.55980245502908E-010</v>
      </c>
      <c r="M166" s="34" t="n">
        <f aca="false">SUMPRODUCT($G$2:G166,$L$2:L166)*$B$89*14.4</f>
        <v>0.0896220058931097</v>
      </c>
      <c r="N166" s="29" t="n">
        <f aca="false">SUMPRODUCT($G$2:G166,$J$2:J166,$M$2:M166)*$B$87*14.4</f>
        <v>481.117594369516</v>
      </c>
    </row>
    <row r="167" customFormat="false" ht="12.8" hidden="false" customHeight="false" outlineLevel="0" collapsed="false">
      <c r="D167" s="24" t="n">
        <v>2350</v>
      </c>
      <c r="E167" s="23" t="n">
        <f aca="true">INDIRECT("B"&amp;MATCH(D167,$C$1:$C$85,-1))+(D167-INDIRECT("C"&amp;MATCH(D167,$C$1:$C$85,-1)))*(INDIRECT("B"&amp;MATCH(D167,$C$1:$C$85,-1)+1)-INDIRECT("B"&amp;MATCH(D167,$C$1:$C$85,-1)))/(INDIRECT("C"&amp;MATCH(D167,$C$1:$C$85,-1)+1)-INDIRECT("C"&amp;MATCH(D167,$C$1:$C$85,-1)))</f>
        <v>0.292028401235788</v>
      </c>
      <c r="F167" s="23" t="n">
        <f aca="false">1/E167</f>
        <v>3.42432446901829</v>
      </c>
      <c r="G167" s="23" t="n">
        <f aca="false">(D166-D167)*(MIN(F166:F167)+0.5*ABS(F167-F166))</f>
        <v>34.2747811370677</v>
      </c>
      <c r="H167" s="31" t="n">
        <f aca="false">-1/D166+1/D167</f>
        <v>1.803101334295E-006</v>
      </c>
      <c r="I167" s="25" t="n">
        <f aca="false">SUMPRODUCT($G$2:G167,$H$2:H167)*$B$87*14.4</f>
        <v>4.23066676549974</v>
      </c>
      <c r="J167" s="32" t="n">
        <f aca="false">LN(D166)-LN(D167)</f>
        <v>0.00424629088145068</v>
      </c>
      <c r="K167" s="26" t="n">
        <f aca="false">SUMPRODUCT($G$2:G167,$J$2:J167)*$B$87*14.4</f>
        <v>13001.9123138396</v>
      </c>
      <c r="L167" s="33" t="n">
        <f aca="false">(-1/D166^2+1/D167^2)/2</f>
        <v>7.65651576318914E-010</v>
      </c>
      <c r="M167" s="34" t="n">
        <f aca="false">SUMPRODUCT($G$2:G167,$L$2:L167)*$B$89*14.4</f>
        <v>0.0906639284274551</v>
      </c>
      <c r="N167" s="29" t="n">
        <f aca="false">SUMPRODUCT($G$2:G167,$J$2:J167,$M$2:M167)*$B$87*14.4</f>
        <v>489.26280816586</v>
      </c>
    </row>
    <row r="168" customFormat="false" ht="12.8" hidden="false" customHeight="false" outlineLevel="0" collapsed="false">
      <c r="D168" s="24" t="n">
        <v>2340</v>
      </c>
      <c r="E168" s="23" t="n">
        <f aca="true">INDIRECT("B"&amp;MATCH(D168,$C$1:$C$85,-1))+(D168-INDIRECT("C"&amp;MATCH(D168,$C$1:$C$85,-1)))*(INDIRECT("B"&amp;MATCH(D168,$C$1:$C$85,-1)+1)-INDIRECT("B"&amp;MATCH(D168,$C$1:$C$85,-1)))/(INDIRECT("C"&amp;MATCH(D168,$C$1:$C$85,-1)+1)-INDIRECT("C"&amp;MATCH(D168,$C$1:$C$85,-1)))</f>
        <v>0.292553124934192</v>
      </c>
      <c r="F168" s="23" t="n">
        <f aca="false">1/E168</f>
        <v>3.41818259581039</v>
      </c>
      <c r="G168" s="23" t="n">
        <f aca="false">(D167-D168)*(MIN(F167:F168)+0.5*ABS(F168-F167))</f>
        <v>34.2125353241434</v>
      </c>
      <c r="H168" s="31" t="n">
        <f aca="false">-1/D167+1/D168</f>
        <v>1.81851245681033E-006</v>
      </c>
      <c r="I168" s="25" t="n">
        <f aca="false">SUMPRODUCT($G$2:G168,$H$2:H168)*$B$87*14.4</f>
        <v>4.26907152617248</v>
      </c>
      <c r="J168" s="32" t="n">
        <f aca="false">LN(D167)-LN(D168)</f>
        <v>0.00426439878645812</v>
      </c>
      <c r="K168" s="26" t="n">
        <f aca="false">SUMPRODUCT($G$2:G168,$J$2:J168)*$B$87*14.4</f>
        <v>13091.971204662</v>
      </c>
      <c r="L168" s="33" t="n">
        <f aca="false">(-1/D167^2+1/D168^2)/2</f>
        <v>7.75488581782186E-010</v>
      </c>
      <c r="M168" s="34" t="n">
        <f aca="false">SUMPRODUCT($G$2:G168,$L$2:L168)*$B$89*14.4</f>
        <v>0.0917173209377611</v>
      </c>
      <c r="N168" s="29" t="n">
        <f aca="false">SUMPRODUCT($G$2:G168,$J$2:J168,$M$2:M168)*$B$87*14.4</f>
        <v>497.522768358715</v>
      </c>
    </row>
    <row r="169" customFormat="false" ht="12.8" hidden="false" customHeight="false" outlineLevel="0" collapsed="false">
      <c r="D169" s="24" t="n">
        <v>2330</v>
      </c>
      <c r="E169" s="23" t="n">
        <f aca="true">INDIRECT("B"&amp;MATCH(D169,$C$1:$C$85,-1))+(D169-INDIRECT("C"&amp;MATCH(D169,$C$1:$C$85,-1)))*(INDIRECT("B"&amp;MATCH(D169,$C$1:$C$85,-1)+1)-INDIRECT("B"&amp;MATCH(D169,$C$1:$C$85,-1)))/(INDIRECT("C"&amp;MATCH(D169,$C$1:$C$85,-1)+1)-INDIRECT("C"&amp;MATCH(D169,$C$1:$C$85,-1)))</f>
        <v>0.29307212867379</v>
      </c>
      <c r="F169" s="23" t="n">
        <f aca="false">1/E169</f>
        <v>3.41212930934511</v>
      </c>
      <c r="G169" s="23" t="n">
        <f aca="false">(D168-D169)*(MIN(F168:F169)+0.5*ABS(F169-F168))</f>
        <v>34.1515595257775</v>
      </c>
      <c r="H169" s="31" t="n">
        <f aca="false">-1/D168+1/D169</f>
        <v>1.8341220057958E-006</v>
      </c>
      <c r="I169" s="25" t="n">
        <f aca="false">SUMPRODUCT($G$2:G169,$H$2:H169)*$B$87*14.4</f>
        <v>4.30773690645731</v>
      </c>
      <c r="J169" s="32" t="n">
        <f aca="false">LN(D168)-LN(D169)</f>
        <v>0.00428266179200065</v>
      </c>
      <c r="K169" s="26" t="n">
        <f aca="false">SUMPRODUCT($G$2:G169,$J$2:J169)*$B$87*14.4</f>
        <v>13182.2545916427</v>
      </c>
      <c r="L169" s="33" t="n">
        <f aca="false">(-1/D168^2+1/D169^2)/2</f>
        <v>7.85494824755738E-010</v>
      </c>
      <c r="M169" s="34" t="n">
        <f aca="false">SUMPRODUCT($G$2:G169,$L$2:L169)*$B$89*14.4</f>
        <v>0.0927824038771093</v>
      </c>
      <c r="N169" s="29" t="n">
        <f aca="false">SUMPRODUCT($G$2:G169,$J$2:J169,$M$2:M169)*$B$87*14.4</f>
        <v>505.899478032949</v>
      </c>
    </row>
    <row r="170" customFormat="false" ht="12.8" hidden="false" customHeight="false" outlineLevel="0" collapsed="false">
      <c r="D170" s="24" t="n">
        <v>2320</v>
      </c>
      <c r="E170" s="23" t="n">
        <f aca="true">INDIRECT("B"&amp;MATCH(D170,$C$1:$C$85,-1))+(D170-INDIRECT("C"&amp;MATCH(D170,$C$1:$C$85,-1)))*(INDIRECT("B"&amp;MATCH(D170,$C$1:$C$85,-1)+1)-INDIRECT("B"&amp;MATCH(D170,$C$1:$C$85,-1)))/(INDIRECT("C"&amp;MATCH(D170,$C$1:$C$85,-1)+1)-INDIRECT("C"&amp;MATCH(D170,$C$1:$C$85,-1)))</f>
        <v>0.293591132413387</v>
      </c>
      <c r="F170" s="23" t="n">
        <f aca="false">1/E170</f>
        <v>3.40609742460465</v>
      </c>
      <c r="G170" s="23" t="n">
        <f aca="false">(D169-D170)*(MIN(F169:F170)+0.5*ABS(F170-F169))</f>
        <v>34.0911336697488</v>
      </c>
      <c r="H170" s="31" t="n">
        <f aca="false">-1/D169+1/D170</f>
        <v>1.84993340239753E-006</v>
      </c>
      <c r="I170" s="25" t="n">
        <f aca="false">SUMPRODUCT($G$2:G170,$H$2:H170)*$B$87*14.4</f>
        <v>4.34666660686669</v>
      </c>
      <c r="J170" s="32" t="n">
        <f aca="false">LN(D169)-LN(D170)</f>
        <v>0.00430108189939027</v>
      </c>
      <c r="K170" s="26" t="n">
        <f aca="false">SUMPRODUCT($G$2:G170,$J$2:J170)*$B$87*14.4</f>
        <v>13272.7658660283</v>
      </c>
      <c r="L170" s="33" t="n">
        <f aca="false">(-1/D169^2+1/D170^2)/2</f>
        <v>7.95673960443652E-010</v>
      </c>
      <c r="M170" s="34" t="n">
        <f aca="false">SUMPRODUCT($G$2:G170,$L$2:L170)*$B$89*14.4</f>
        <v>0.0938593801827961</v>
      </c>
      <c r="N170" s="29" t="n">
        <f aca="false">SUMPRODUCT($G$2:G170,$J$2:J170,$M$2:M170)*$B$87*14.4</f>
        <v>514.394810146336</v>
      </c>
    </row>
    <row r="171" customFormat="false" ht="12.8" hidden="false" customHeight="false" outlineLevel="0" collapsed="false">
      <c r="D171" s="24" t="n">
        <v>2310</v>
      </c>
      <c r="E171" s="23" t="n">
        <f aca="true">INDIRECT("B"&amp;MATCH(D171,$C$1:$C$85,-1))+(D171-INDIRECT("C"&amp;MATCH(D171,$C$1:$C$85,-1)))*(INDIRECT("B"&amp;MATCH(D171,$C$1:$C$85,-1)+1)-INDIRECT("B"&amp;MATCH(D171,$C$1:$C$85,-1)))/(INDIRECT("C"&amp;MATCH(D171,$C$1:$C$85,-1)+1)-INDIRECT("C"&amp;MATCH(D171,$C$1:$C$85,-1)))</f>
        <v>0.294110136152985</v>
      </c>
      <c r="F171" s="23" t="n">
        <f aca="false">1/E171</f>
        <v>3.40008682828884</v>
      </c>
      <c r="G171" s="23" t="n">
        <f aca="false">(D170-D171)*(MIN(F170:F171)+0.5*ABS(F171-F170))</f>
        <v>34.0309212644674</v>
      </c>
      <c r="H171" s="31" t="n">
        <f aca="false">-1/D170+1/D171</f>
        <v>1.86595014181222E-006</v>
      </c>
      <c r="I171" s="25" t="n">
        <f aca="false">SUMPRODUCT($G$2:G171,$H$2:H171)*$B$87*14.4</f>
        <v>4.38586400727527</v>
      </c>
      <c r="J171" s="32" t="n">
        <f aca="false">LN(D170)-LN(D171)</f>
        <v>0.00431966114451665</v>
      </c>
      <c r="K171" s="26" t="n">
        <f aca="false">SUMPRODUCT($G$2:G171,$J$2:J171)*$B$87*14.4</f>
        <v>13363.5075657752</v>
      </c>
      <c r="L171" s="33" t="n">
        <f aca="false">(-1/D170^2+1/D171^2)/2</f>
        <v>8.06029739195264E-010</v>
      </c>
      <c r="M171" s="34" t="n">
        <f aca="false">SUMPRODUCT($G$2:G171,$L$2:L171)*$B$89*14.4</f>
        <v>0.0949484465133601</v>
      </c>
      <c r="N171" s="29" t="n">
        <f aca="false">SUMPRODUCT($G$2:G171,$J$2:J171,$M$2:M171)*$B$87*14.4</f>
        <v>523.010593571286</v>
      </c>
    </row>
    <row r="172" customFormat="false" ht="12.8" hidden="false" customHeight="false" outlineLevel="0" collapsed="false">
      <c r="D172" s="24" t="n">
        <v>2300</v>
      </c>
      <c r="E172" s="23" t="n">
        <f aca="true">INDIRECT("B"&amp;MATCH(D172,$C$1:$C$85,-1))+(D172-INDIRECT("C"&amp;MATCH(D172,$C$1:$C$85,-1)))*(INDIRECT("B"&amp;MATCH(D172,$C$1:$C$85,-1)+1)-INDIRECT("B"&amp;MATCH(D172,$C$1:$C$85,-1)))/(INDIRECT("C"&amp;MATCH(D172,$C$1:$C$85,-1)+1)-INDIRECT("C"&amp;MATCH(D172,$C$1:$C$85,-1)))</f>
        <v>0.294629139892582</v>
      </c>
      <c r="F172" s="23" t="n">
        <f aca="false">1/E172</f>
        <v>3.39409740789586</v>
      </c>
      <c r="G172" s="23" t="n">
        <f aca="false">(D171-D172)*(MIN(F171:F172)+0.5*ABS(F172-F171))</f>
        <v>33.9709211809235</v>
      </c>
      <c r="H172" s="31" t="n">
        <f aca="false">-1/D171+1/D172</f>
        <v>1.88217579521929E-006</v>
      </c>
      <c r="I172" s="25" t="n">
        <f aca="false">SUMPRODUCT($G$2:G172,$H$2:H172)*$B$87*14.4</f>
        <v>4.42533254456683</v>
      </c>
      <c r="J172" s="32" t="n">
        <f aca="false">LN(D171)-LN(D172)</f>
        <v>0.00433840159859766</v>
      </c>
      <c r="K172" s="26" t="n">
        <f aca="false">SUMPRODUCT($G$2:G172,$J$2:J172)*$B$87*14.4</f>
        <v>13454.4822588484</v>
      </c>
      <c r="L172" s="33" t="n">
        <f aca="false">(-1/D171^2+1/D172^2)/2</f>
        <v>8.16566009407201E-010</v>
      </c>
      <c r="M172" s="34" t="n">
        <f aca="false">SUMPRODUCT($G$2:G172,$L$2:L172)*$B$89*14.4</f>
        <v>0.0960498036777411</v>
      </c>
      <c r="N172" s="29" t="n">
        <f aca="false">SUMPRODUCT($G$2:G172,$J$2:J172,$M$2:M172)*$B$87*14.4</f>
        <v>531.748694980616</v>
      </c>
    </row>
    <row r="173" customFormat="false" ht="12.8" hidden="false" customHeight="false" outlineLevel="0" collapsed="false">
      <c r="D173" s="24" t="n">
        <v>2290</v>
      </c>
      <c r="E173" s="23" t="n">
        <f aca="true">INDIRECT("B"&amp;MATCH(D173,$C$1:$C$85,-1))+(D173-INDIRECT("C"&amp;MATCH(D173,$C$1:$C$85,-1)))*(INDIRECT("B"&amp;MATCH(D173,$C$1:$C$85,-1)+1)-INDIRECT("B"&amp;MATCH(D173,$C$1:$C$85,-1)))/(INDIRECT("C"&amp;MATCH(D173,$C$1:$C$85,-1)+1)-INDIRECT("C"&amp;MATCH(D173,$C$1:$C$85,-1)))</f>
        <v>0.29514814363218</v>
      </c>
      <c r="F173" s="23" t="n">
        <f aca="false">1/E173</f>
        <v>3.3881290517152</v>
      </c>
      <c r="G173" s="23" t="n">
        <f aca="false">(D172-D173)*(MIN(F172:F173)+0.5*ABS(F173-F172))</f>
        <v>33.9111322980553</v>
      </c>
      <c r="H173" s="31" t="n">
        <f aca="false">-1/D172+1/D173</f>
        <v>1.8986140117714E-006</v>
      </c>
      <c r="I173" s="25" t="n">
        <f aca="false">SUMPRODUCT($G$2:G173,$H$2:H173)*$B$87*14.4</f>
        <v>4.46507571386508</v>
      </c>
      <c r="J173" s="32" t="n">
        <f aca="false">LN(D172)-LN(D173)</f>
        <v>0.00435730536895651</v>
      </c>
      <c r="K173" s="26" t="n">
        <f aca="false">SUMPRODUCT($G$2:G173,$J$2:J173)*$B$87*14.4</f>
        <v>13545.6925437662</v>
      </c>
      <c r="L173" s="33" t="n">
        <f aca="false">(-1/D172^2+1/D173^2)/2</f>
        <v>8.27286720526939E-010</v>
      </c>
      <c r="M173" s="34" t="n">
        <f aca="false">SUMPRODUCT($G$2:G173,$L$2:L173)*$B$89*14.4</f>
        <v>0.0971636567421153</v>
      </c>
      <c r="N173" s="29" t="n">
        <f aca="false">SUMPRODUCT($G$2:G173,$J$2:J173,$M$2:M173)*$B$87*14.4</f>
        <v>540.611019795719</v>
      </c>
    </row>
    <row r="174" customFormat="false" ht="12.8" hidden="false" customHeight="false" outlineLevel="0" collapsed="false">
      <c r="D174" s="24" t="n">
        <v>2280</v>
      </c>
      <c r="E174" s="23" t="n">
        <f aca="true">INDIRECT("B"&amp;MATCH(D174,$C$1:$C$85,-1))+(D174-INDIRECT("C"&amp;MATCH(D174,$C$1:$C$85,-1)))*(INDIRECT("B"&amp;MATCH(D174,$C$1:$C$85,-1)+1)-INDIRECT("B"&amp;MATCH(D174,$C$1:$C$85,-1)))/(INDIRECT("C"&amp;MATCH(D174,$C$1:$C$85,-1)+1)-INDIRECT("C"&amp;MATCH(D174,$C$1:$C$85,-1)))</f>
        <v>0.295667147371777</v>
      </c>
      <c r="F174" s="23" t="n">
        <f aca="false">1/E174</f>
        <v>3.38218164882073</v>
      </c>
      <c r="G174" s="23" t="n">
        <f aca="false">(D173-D174)*(MIN(F173:F174)+0.5*ABS(F174-F173))</f>
        <v>33.8515535026797</v>
      </c>
      <c r="H174" s="31" t="n">
        <f aca="false">-1/D173+1/D174</f>
        <v>1.91526852064659E-006</v>
      </c>
      <c r="I174" s="25" t="n">
        <f aca="false">SUMPRODUCT($G$2:G174,$H$2:H174)*$B$87*14.4</f>
        <v>4.5050970697966</v>
      </c>
      <c r="J174" s="32" t="n">
        <f aca="false">LN(D173)-LN(D174)</f>
        <v>0.00437637459979889</v>
      </c>
      <c r="K174" s="26" t="n">
        <f aca="false">SUMPRODUCT($G$2:G174,$J$2:J174)*$B$87*14.4</f>
        <v>13637.1410501559</v>
      </c>
      <c r="L174" s="33" t="n">
        <f aca="false">(-1/D173^2+1/D174^2)/2</f>
        <v>8.3819592616208E-010</v>
      </c>
      <c r="M174" s="34" t="n">
        <f aca="false">SUMPRODUCT($G$2:G174,$L$2:L174)*$B$89*14.4</f>
        <v>0.098290215139971</v>
      </c>
      <c r="N174" s="29" t="n">
        <f aca="false">SUMPRODUCT($G$2:G174,$J$2:J174,$M$2:M174)*$B$87*14.4</f>
        <v>549.599513162987</v>
      </c>
    </row>
    <row r="175" customFormat="false" ht="12.8" hidden="false" customHeight="false" outlineLevel="0" collapsed="false">
      <c r="D175" s="24" t="n">
        <v>2270</v>
      </c>
      <c r="E175" s="23" t="n">
        <f aca="true">INDIRECT("B"&amp;MATCH(D175,$C$1:$C$85,-1))+(D175-INDIRECT("C"&amp;MATCH(D175,$C$1:$C$85,-1)))*(INDIRECT("B"&amp;MATCH(D175,$C$1:$C$85,-1)+1)-INDIRECT("B"&amp;MATCH(D175,$C$1:$C$85,-1)))/(INDIRECT("C"&amp;MATCH(D175,$C$1:$C$85,-1)+1)-INDIRECT("C"&amp;MATCH(D175,$C$1:$C$85,-1)))</f>
        <v>0.296186151111375</v>
      </c>
      <c r="F175" s="23" t="n">
        <f aca="false">1/E175</f>
        <v>3.37625508906381</v>
      </c>
      <c r="G175" s="23" t="n">
        <f aca="false">(D174-D175)*(MIN(F174:F175)+0.5*ABS(F175-F174))</f>
        <v>33.7921836894227</v>
      </c>
      <c r="H175" s="31" t="n">
        <f aca="false">-1/D174+1/D175</f>
        <v>1.93214313316332E-006</v>
      </c>
      <c r="I175" s="25" t="n">
        <f aca="false">SUMPRODUCT($G$2:G175,$H$2:H175)*$B$87*14.4</f>
        <v>4.54540022778684</v>
      </c>
      <c r="J175" s="32" t="n">
        <f aca="false">LN(D174)-LN(D175)</f>
        <v>0.00439561147303813</v>
      </c>
      <c r="K175" s="26" t="n">
        <f aca="false">SUMPRODUCT($G$2:G175,$J$2:J175)*$B$87*14.4</f>
        <v>13728.8304393222</v>
      </c>
      <c r="L175" s="33" t="n">
        <f aca="false">(-1/D174^2+1/D175^2)/2</f>
        <v>8.49297787299352E-010</v>
      </c>
      <c r="M175" s="34" t="n">
        <f aca="false">SUMPRODUCT($G$2:G175,$L$2:L175)*$B$89*14.4</f>
        <v>0.0994296927855377</v>
      </c>
      <c r="N175" s="29" t="n">
        <f aca="false">SUMPRODUCT($G$2:G175,$J$2:J175,$M$2:M175)*$B$87*14.4</f>
        <v>558.716160959483</v>
      </c>
    </row>
    <row r="176" customFormat="false" ht="12.8" hidden="false" customHeight="false" outlineLevel="0" collapsed="false">
      <c r="D176" s="24" t="n">
        <v>2260</v>
      </c>
      <c r="E176" s="23" t="n">
        <f aca="true">INDIRECT("B"&amp;MATCH(D176,$C$1:$C$85,-1))+(D176-INDIRECT("C"&amp;MATCH(D176,$C$1:$C$85,-1)))*(INDIRECT("B"&amp;MATCH(D176,$C$1:$C$85,-1)+1)-INDIRECT("B"&amp;MATCH(D176,$C$1:$C$85,-1)))/(INDIRECT("C"&amp;MATCH(D176,$C$1:$C$85,-1)+1)-INDIRECT("C"&amp;MATCH(D176,$C$1:$C$85,-1)))</f>
        <v>0.296705154850972</v>
      </c>
      <c r="F176" s="23" t="n">
        <f aca="false">1/E176</f>
        <v>3.37034926306648</v>
      </c>
      <c r="G176" s="23" t="n">
        <f aca="false">(D175-D176)*(MIN(F175:F176)+0.5*ABS(F176-F175))</f>
        <v>33.7330217606514</v>
      </c>
      <c r="H176" s="31" t="n">
        <f aca="false">-1/D175+1/D176</f>
        <v>1.94924174496118E-006</v>
      </c>
      <c r="I176" s="25" t="n">
        <f aca="false">SUMPRODUCT($G$2:G176,$H$2:H176)*$B$87*14.4</f>
        <v>4.58598886539007</v>
      </c>
      <c r="J176" s="32" t="n">
        <f aca="false">LN(D175)-LN(D176)</f>
        <v>0.00441501820911672</v>
      </c>
      <c r="K176" s="26" t="n">
        <f aca="false">SUMPRODUCT($G$2:G176,$J$2:J176)*$B$87*14.4</f>
        <v>13820.7634048277</v>
      </c>
      <c r="L176" s="33" t="n">
        <f aca="false">(-1/D175^2+1/D176^2)/2</f>
        <v>8.60596575637821E-010</v>
      </c>
      <c r="M176" s="34" t="n">
        <f aca="false">SUMPRODUCT($G$2:G176,$L$2:L176)*$B$89*14.4</f>
        <v>0.100582308190687</v>
      </c>
      <c r="N176" s="29" t="n">
        <f aca="false">SUMPRODUCT($G$2:G176,$J$2:J176,$M$2:M176)*$B$87*14.4</f>
        <v>567.962990828847</v>
      </c>
    </row>
    <row r="177" customFormat="false" ht="12.8" hidden="false" customHeight="false" outlineLevel="0" collapsed="false">
      <c r="D177" s="24" t="n">
        <v>2250</v>
      </c>
      <c r="E177" s="23" t="n">
        <f aca="true">INDIRECT("B"&amp;MATCH(D177,$C$1:$C$85,-1))+(D177-INDIRECT("C"&amp;MATCH(D177,$C$1:$C$85,-1)))*(INDIRECT("B"&amp;MATCH(D177,$C$1:$C$85,-1)+1)-INDIRECT("B"&amp;MATCH(D177,$C$1:$C$85,-1)))/(INDIRECT("C"&amp;MATCH(D177,$C$1:$C$85,-1)+1)-INDIRECT("C"&amp;MATCH(D177,$C$1:$C$85,-1)))</f>
        <v>0.29722415859057</v>
      </c>
      <c r="F177" s="23" t="n">
        <f aca="false">1/E177</f>
        <v>3.36446406221479</v>
      </c>
      <c r="G177" s="23" t="n">
        <f aca="false">(D176-D177)*(MIN(F176:F177)+0.5*ABS(F177-F176))</f>
        <v>33.6740666264063</v>
      </c>
      <c r="H177" s="31" t="n">
        <f aca="false">-1/D176+1/D177</f>
        <v>1.96656833824978E-006</v>
      </c>
      <c r="I177" s="25" t="n">
        <f aca="false">SUMPRODUCT($G$2:G177,$H$2:H177)*$B$87*14.4</f>
        <v>4.62686672365458</v>
      </c>
      <c r="J177" s="32" t="n">
        <f aca="false">LN(D176)-LN(D177)</f>
        <v>0.0044345970678652</v>
      </c>
      <c r="K177" s="26" t="n">
        <f aca="false">SUMPRODUCT($G$2:G177,$J$2:J177)*$B$87*14.4</f>
        <v>13912.9426730863</v>
      </c>
      <c r="L177" s="33" t="n">
        <f aca="false">(-1/D176^2+1/D177^2)/2</f>
        <v>8.72096677040939E-010</v>
      </c>
      <c r="M177" s="34" t="n">
        <f aca="false">SUMPRODUCT($G$2:G177,$L$2:L177)*$B$89*14.4</f>
        <v>0.101748284585428</v>
      </c>
      <c r="N177" s="29" t="n">
        <f aca="false">SUMPRODUCT($G$2:G177,$J$2:J177,$M$2:M177)*$B$87*14.4</f>
        <v>577.342073248501</v>
      </c>
    </row>
    <row r="178" customFormat="false" ht="12.8" hidden="false" customHeight="false" outlineLevel="0" collapsed="false">
      <c r="D178" s="24" t="n">
        <v>2240</v>
      </c>
      <c r="E178" s="23" t="n">
        <f aca="true">INDIRECT("B"&amp;MATCH(D178,$C$1:$C$85,-1))+(D178-INDIRECT("C"&amp;MATCH(D178,$C$1:$C$85,-1)))*(INDIRECT("B"&amp;MATCH(D178,$C$1:$C$85,-1)+1)-INDIRECT("B"&amp;MATCH(D178,$C$1:$C$85,-1)))/(INDIRECT("C"&amp;MATCH(D178,$C$1:$C$85,-1)+1)-INDIRECT("C"&amp;MATCH(D178,$C$1:$C$85,-1)))</f>
        <v>0.297743162330167</v>
      </c>
      <c r="F178" s="23" t="n">
        <f aca="false">1/E178</f>
        <v>3.35859937865206</v>
      </c>
      <c r="G178" s="23" t="n">
        <f aca="false">(D177-D178)*(MIN(F177:F178)+0.5*ABS(F178-F177))</f>
        <v>33.6153172043343</v>
      </c>
      <c r="H178" s="31" t="n">
        <f aca="false">-1/D177+1/D178</f>
        <v>1.98412698412695E-006</v>
      </c>
      <c r="I178" s="25" t="n">
        <f aca="false">SUMPRODUCT($G$2:G178,$H$2:H178)*$B$87*14.4</f>
        <v>4.66803760852402</v>
      </c>
      <c r="J178" s="32" t="n">
        <f aca="false">LN(D177)-LN(D178)</f>
        <v>0.00445435034938058</v>
      </c>
      <c r="K178" s="26" t="n">
        <f aca="false">SUMPRODUCT($G$2:G178,$J$2:J178)*$B$87*14.4</f>
        <v>14005.3710039692</v>
      </c>
      <c r="L178" s="33" t="n">
        <f aca="false">(-1/D177^2+1/D178^2)/2</f>
        <v>8.8380259511212E-010</v>
      </c>
      <c r="M178" s="34" t="n">
        <f aca="false">SUMPRODUCT($G$2:G178,$L$2:L178)*$B$89*14.4</f>
        <v>0.102927850042121</v>
      </c>
      <c r="N178" s="29" t="n">
        <f aca="false">SUMPRODUCT($G$2:G178,$J$2:J178,$M$2:M178)*$B$87*14.4</f>
        <v>586.855522629253</v>
      </c>
    </row>
    <row r="179" customFormat="false" ht="12.8" hidden="false" customHeight="false" outlineLevel="0" collapsed="false">
      <c r="D179" s="24" t="n">
        <v>2230</v>
      </c>
      <c r="E179" s="23" t="n">
        <f aca="true">INDIRECT("B"&amp;MATCH(D179,$C$1:$C$85,-1))+(D179-INDIRECT("C"&amp;MATCH(D179,$C$1:$C$85,-1)))*(INDIRECT("B"&amp;MATCH(D179,$C$1:$C$85,-1)+1)-INDIRECT("B"&amp;MATCH(D179,$C$1:$C$85,-1)))/(INDIRECT("C"&amp;MATCH(D179,$C$1:$C$85,-1)+1)-INDIRECT("C"&amp;MATCH(D179,$C$1:$C$85,-1)))</f>
        <v>0.298271206279067</v>
      </c>
      <c r="F179" s="23" t="n">
        <f aca="false">1/E179</f>
        <v>3.35265348765977</v>
      </c>
      <c r="G179" s="23" t="n">
        <f aca="false">(D178-D179)*(MIN(F178:F179)+0.5*ABS(F179-F178))</f>
        <v>33.5562643315592</v>
      </c>
      <c r="H179" s="31" t="n">
        <f aca="false">-1/D178+1/D179</f>
        <v>2.00192184497119E-006</v>
      </c>
      <c r="I179" s="25" t="n">
        <f aca="false">SUMPRODUCT($G$2:G179,$H$2:H179)*$B$87*14.4</f>
        <v>4.7095047644062</v>
      </c>
      <c r="J179" s="32" t="n">
        <f aca="false">LN(D178)-LN(D179)</f>
        <v>0.0044742803949207</v>
      </c>
      <c r="K179" s="26" t="n">
        <f aca="false">SUMPRODUCT($G$2:G179,$J$2:J179)*$B$87*14.4</f>
        <v>14098.0497881399</v>
      </c>
      <c r="L179" s="33" t="n">
        <f aca="false">(-1/D178^2+1/D179^2)/2</f>
        <v>8.95718954898814E-010</v>
      </c>
      <c r="M179" s="34" t="n">
        <f aca="false">SUMPRODUCT($G$2:G179,$L$2:L179)*$B$89*14.4</f>
        <v>0.104121219534288</v>
      </c>
      <c r="N179" s="29" t="n">
        <f aca="false">SUMPRODUCT($G$2:G179,$J$2:J179,$M$2:M179)*$B$87*14.4</f>
        <v>596.505350662065</v>
      </c>
    </row>
    <row r="180" customFormat="false" ht="12.8" hidden="false" customHeight="false" outlineLevel="0" collapsed="false">
      <c r="D180" s="24" t="n">
        <v>2220</v>
      </c>
      <c r="E180" s="23" t="n">
        <f aca="true">INDIRECT("B"&amp;MATCH(D180,$C$1:$C$85,-1))+(D180-INDIRECT("C"&amp;MATCH(D180,$C$1:$C$85,-1)))*(INDIRECT("B"&amp;MATCH(D180,$C$1:$C$85,-1)+1)-INDIRECT("B"&amp;MATCH(D180,$C$1:$C$85,-1)))/(INDIRECT("C"&amp;MATCH(D180,$C$1:$C$85,-1)+1)-INDIRECT("C"&amp;MATCH(D180,$C$1:$C$85,-1)))</f>
        <v>0.29880810669934</v>
      </c>
      <c r="F180" s="23" t="n">
        <f aca="false">1/E180</f>
        <v>3.34662941727414</v>
      </c>
      <c r="G180" s="23" t="n">
        <f aca="false">(D179-D180)*(MIN(F179:F180)+0.5*ABS(F180-F179))</f>
        <v>33.4964145246695</v>
      </c>
      <c r="H180" s="31" t="n">
        <f aca="false">-1/D179+1/D180</f>
        <v>2.01995717690785E-006</v>
      </c>
      <c r="I180" s="25" t="n">
        <f aca="false">SUMPRODUCT($G$2:G180,$H$2:H180)*$B$87*14.4</f>
        <v>4.75127087256552</v>
      </c>
      <c r="J180" s="32" t="n">
        <f aca="false">LN(D179)-LN(D180)</f>
        <v>0.00449438958783954</v>
      </c>
      <c r="K180" s="26" t="n">
        <f aca="false">SUMPRODUCT($G$2:G180,$J$2:J180)*$B$87*14.4</f>
        <v>14190.9790659393</v>
      </c>
      <c r="L180" s="33" t="n">
        <f aca="false">(-1/D179^2+1/D180^2)/2</f>
        <v>9.07850506730495E-010</v>
      </c>
      <c r="M180" s="34" t="n">
        <f aca="false">SUMPRODUCT($G$2:G180,$L$2:L180)*$B$89*14.4</f>
        <v>0.105328594654657</v>
      </c>
      <c r="N180" s="29" t="n">
        <f aca="false">SUMPRODUCT($G$2:G180,$J$2:J180,$M$2:M180)*$B$87*14.4</f>
        <v>606.293460894953</v>
      </c>
    </row>
    <row r="181" customFormat="false" ht="12.8" hidden="false" customHeight="false" outlineLevel="0" collapsed="false">
      <c r="D181" s="24" t="n">
        <v>2210</v>
      </c>
      <c r="E181" s="23" t="n">
        <f aca="true">INDIRECT("B"&amp;MATCH(D181,$C$1:$C$85,-1))+(D181-INDIRECT("C"&amp;MATCH(D181,$C$1:$C$85,-1)))*(INDIRECT("B"&amp;MATCH(D181,$C$1:$C$85,-1)+1)-INDIRECT("B"&amp;MATCH(D181,$C$1:$C$85,-1)))/(INDIRECT("C"&amp;MATCH(D181,$C$1:$C$85,-1)+1)-INDIRECT("C"&amp;MATCH(D181,$C$1:$C$85,-1)))</f>
        <v>0.299345007119613</v>
      </c>
      <c r="F181" s="23" t="n">
        <f aca="false">1/E181</f>
        <v>3.34062695624122</v>
      </c>
      <c r="G181" s="23" t="n">
        <f aca="false">(D180-D181)*(MIN(F180:F181)+0.5*ABS(F181-F180))</f>
        <v>33.4362818675768</v>
      </c>
      <c r="H181" s="31" t="n">
        <f aca="false">-1/D180+1/D181</f>
        <v>2.03823733235499E-006</v>
      </c>
      <c r="I181" s="25" t="n">
        <f aca="false">SUMPRODUCT($G$2:G181,$H$2:H181)*$B$87*14.4</f>
        <v>4.79333929763205</v>
      </c>
      <c r="J181" s="32" t="n">
        <f aca="false">LN(D180)-LN(D181)</f>
        <v>0.00451468035452685</v>
      </c>
      <c r="K181" s="26" t="n">
        <f aca="false">SUMPRODUCT($G$2:G181,$J$2:J181)*$B$87*14.4</f>
        <v>14284.1603109194</v>
      </c>
      <c r="L181" s="33" t="n">
        <f aca="false">(-1/D180^2+1/D181^2)/2</f>
        <v>9.20202130195716E-010</v>
      </c>
      <c r="M181" s="34" t="n">
        <f aca="false">SUMPRODUCT($G$2:G181,$L$2:L181)*$B$89*14.4</f>
        <v>0.106550199570298</v>
      </c>
      <c r="N181" s="29" t="n">
        <f aca="false">SUMPRODUCT($G$2:G181,$J$2:J181,$M$2:M181)*$B$87*14.4</f>
        <v>616.221941143791</v>
      </c>
    </row>
    <row r="182" customFormat="false" ht="12.8" hidden="false" customHeight="false" outlineLevel="0" collapsed="false">
      <c r="D182" s="24" t="n">
        <v>2200</v>
      </c>
      <c r="E182" s="23" t="n">
        <f aca="true">INDIRECT("B"&amp;MATCH(D182,$C$1:$C$85,-1))+(D182-INDIRECT("C"&amp;MATCH(D182,$C$1:$C$85,-1)))*(INDIRECT("B"&amp;MATCH(D182,$C$1:$C$85,-1)+1)-INDIRECT("B"&amp;MATCH(D182,$C$1:$C$85,-1)))/(INDIRECT("C"&amp;MATCH(D182,$C$1:$C$85,-1)+1)-INDIRECT("C"&amp;MATCH(D182,$C$1:$C$85,-1)))</f>
        <v>0.299881907539886</v>
      </c>
      <c r="F182" s="23" t="n">
        <f aca="false">1/E182</f>
        <v>3.33464598849463</v>
      </c>
      <c r="G182" s="23" t="n">
        <f aca="false">(D181-D182)*(MIN(F181:F182)+0.5*ABS(F182-F181))</f>
        <v>33.3763647236793</v>
      </c>
      <c r="H182" s="31" t="n">
        <f aca="false">-1/D181+1/D182</f>
        <v>2.0567667626491E-006</v>
      </c>
      <c r="I182" s="25" t="n">
        <f aca="false">SUMPRODUCT($G$2:G182,$H$2:H182)*$B$87*14.4</f>
        <v>4.83571409183056</v>
      </c>
      <c r="J182" s="32" t="n">
        <f aca="false">LN(D181)-LN(D182)</f>
        <v>0.00453515516539138</v>
      </c>
      <c r="K182" s="26" t="n">
        <f aca="false">SUMPRODUCT($G$2:G182,$J$2:J182)*$B$87*14.4</f>
        <v>14377.5964118336</v>
      </c>
      <c r="L182" s="33" t="n">
        <f aca="false">(-1/D181^2+1/D182^2)/2</f>
        <v>9.32778838264358E-010</v>
      </c>
      <c r="M182" s="34" t="n">
        <f aca="false">SUMPRODUCT($G$2:G182,$L$2:L182)*$B$89*14.4</f>
        <v>0.107786281555506</v>
      </c>
      <c r="N182" s="29" t="n">
        <f aca="false">SUMPRODUCT($G$2:G182,$J$2:J182,$M$2:M182)*$B$87*14.4</f>
        <v>626.293071024373</v>
      </c>
    </row>
    <row r="183" customFormat="false" ht="12.8" hidden="false" customHeight="false" outlineLevel="0" collapsed="false">
      <c r="D183" s="24" t="n">
        <v>2190</v>
      </c>
      <c r="E183" s="23" t="n">
        <f aca="true">INDIRECT("B"&amp;MATCH(D183,$C$1:$C$85,-1))+(D183-INDIRECT("C"&amp;MATCH(D183,$C$1:$C$85,-1)))*(INDIRECT("B"&amp;MATCH(D183,$C$1:$C$85,-1)+1)-INDIRECT("B"&amp;MATCH(D183,$C$1:$C$85,-1)))/(INDIRECT("C"&amp;MATCH(D183,$C$1:$C$85,-1)+1)-INDIRECT("C"&amp;MATCH(D183,$C$1:$C$85,-1)))</f>
        <v>0.30041880796016</v>
      </c>
      <c r="F183" s="23" t="n">
        <f aca="false">1/E183</f>
        <v>3.32868639879769</v>
      </c>
      <c r="G183" s="23" t="n">
        <f aca="false">(D182-D183)*(MIN(F182:F183)+0.5*ABS(F183-F182))</f>
        <v>33.3166619364616</v>
      </c>
      <c r="H183" s="31" t="n">
        <f aca="false">-1/D182+1/D183</f>
        <v>2.07555002075549E-006</v>
      </c>
      <c r="I183" s="25" t="n">
        <f aca="false">SUMPRODUCT($G$2:G183,$H$2:H183)*$B$87*14.4</f>
        <v>4.87839937927552</v>
      </c>
      <c r="J183" s="32" t="n">
        <f aca="false">LN(D182)-LN(D183)</f>
        <v>0.00455581653586012</v>
      </c>
      <c r="K183" s="26" t="n">
        <f aca="false">SUMPRODUCT($G$2:G183,$J$2:J183)*$B$87*14.4</f>
        <v>14471.2902936649</v>
      </c>
      <c r="L183" s="33" t="n">
        <f aca="false">(-1/D182^2+1/D183^2)/2</f>
        <v>9.45585781560468E-010</v>
      </c>
      <c r="M183" s="34" t="n">
        <f aca="false">SUMPRODUCT($G$2:G183,$L$2:L183)*$B$89*14.4</f>
        <v>0.109037093370817</v>
      </c>
      <c r="N183" s="29" t="n">
        <f aca="false">SUMPRODUCT($G$2:G183,$J$2:J183,$M$2:M183)*$B$87*14.4</f>
        <v>636.509179565891</v>
      </c>
    </row>
    <row r="184" customFormat="false" ht="12.8" hidden="false" customHeight="false" outlineLevel="0" collapsed="false">
      <c r="D184" s="24" t="n">
        <v>2180</v>
      </c>
      <c r="E184" s="23" t="n">
        <f aca="true">INDIRECT("B"&amp;MATCH(D184,$C$1:$C$85,-1))+(D184-INDIRECT("C"&amp;MATCH(D184,$C$1:$C$85,-1)))*(INDIRECT("B"&amp;MATCH(D184,$C$1:$C$85,-1)+1)-INDIRECT("B"&amp;MATCH(D184,$C$1:$C$85,-1)))/(INDIRECT("C"&amp;MATCH(D184,$C$1:$C$85,-1)+1)-INDIRECT("C"&amp;MATCH(D184,$C$1:$C$85,-1)))</f>
        <v>0.300955708380433</v>
      </c>
      <c r="F184" s="23" t="n">
        <f aca="false">1/E184</f>
        <v>3.32274807273606</v>
      </c>
      <c r="G184" s="23" t="n">
        <f aca="false">(D183-D184)*(MIN(F183:F184)+0.5*ABS(F184-F183))</f>
        <v>33.2571723576688</v>
      </c>
      <c r="H184" s="31" t="n">
        <f aca="false">-1/D183+1/D184</f>
        <v>2.09459176406522E-006</v>
      </c>
      <c r="I184" s="25" t="n">
        <f aca="false">SUMPRODUCT($G$2:G184,$H$2:H184)*$B$87*14.4</f>
        <v>4.92139935760141</v>
      </c>
      <c r="J184" s="32" t="n">
        <f aca="false">LN(D183)-LN(D184)</f>
        <v>0.00457666702741211</v>
      </c>
      <c r="K184" s="26" t="n">
        <f aca="false">SUMPRODUCT($G$2:G184,$J$2:J184)*$B$87*14.4</f>
        <v>14565.2449183129</v>
      </c>
      <c r="L184" s="33" t="n">
        <f aca="false">(-1/D183^2+1/D184^2)/2</f>
        <v>9.58628252792605E-010</v>
      </c>
      <c r="M184" s="34" t="n">
        <f aca="false">SUMPRODUCT($G$2:G184,$L$2:L184)*$B$89*14.4</f>
        <v>0.110302893411439</v>
      </c>
      <c r="N184" s="29" t="n">
        <f aca="false">SUMPRODUCT($G$2:G184,$J$2:J184,$M$2:M184)*$B$87*14.4</f>
        <v>646.87264651395</v>
      </c>
    </row>
    <row r="185" customFormat="false" ht="12.8" hidden="false" customHeight="false" outlineLevel="0" collapsed="false">
      <c r="D185" s="24" t="n">
        <v>2170</v>
      </c>
      <c r="E185" s="23" t="n">
        <f aca="true">INDIRECT("B"&amp;MATCH(D185,$C$1:$C$85,-1))+(D185-INDIRECT("C"&amp;MATCH(D185,$C$1:$C$85,-1)))*(INDIRECT("B"&amp;MATCH(D185,$C$1:$C$85,-1)+1)-INDIRECT("B"&amp;MATCH(D185,$C$1:$C$85,-1)))/(INDIRECT("C"&amp;MATCH(D185,$C$1:$C$85,-1)+1)-INDIRECT("C"&amp;MATCH(D185,$C$1:$C$85,-1)))</f>
        <v>0.30152544938742</v>
      </c>
      <c r="F185" s="23" t="n">
        <f aca="false">1/E185</f>
        <v>3.31646964470695</v>
      </c>
      <c r="G185" s="23" t="n">
        <f aca="false">(D184-D185)*(MIN(F184:F185)+0.5*ABS(F185-F184))</f>
        <v>33.1960885872151</v>
      </c>
      <c r="H185" s="31" t="n">
        <f aca="false">-1/D184+1/D185</f>
        <v>2.11389675728235E-006</v>
      </c>
      <c r="I185" s="25" t="n">
        <f aca="false">SUMPRODUCT($G$2:G185,$H$2:H185)*$B$87*14.4</f>
        <v>4.96471594270287</v>
      </c>
      <c r="J185" s="32" t="n">
        <f aca="false">LN(D184)-LN(D185)</f>
        <v>0.00459770924862912</v>
      </c>
      <c r="K185" s="26" t="n">
        <f aca="false">SUMPRODUCT($G$2:G185,$J$2:J185)*$B$87*14.4</f>
        <v>14659.4581589804</v>
      </c>
      <c r="L185" s="33" t="n">
        <f aca="false">(-1/D184^2+1/D185^2)/2</f>
        <v>9.71911691347642E-010</v>
      </c>
      <c r="M185" s="34" t="n">
        <f aca="false">SUMPRODUCT($G$2:G185,$L$2:L185)*$B$89*14.4</f>
        <v>0.111583876159791</v>
      </c>
      <c r="N185" s="29" t="n">
        <f aca="false">SUMPRODUCT($G$2:G185,$J$2:J185,$M$2:M185)*$B$87*14.4</f>
        <v>657.3853250932</v>
      </c>
    </row>
    <row r="186" customFormat="false" ht="12.8" hidden="false" customHeight="false" outlineLevel="0" collapsed="false">
      <c r="D186" s="24" t="n">
        <v>2160</v>
      </c>
      <c r="E186" s="23" t="n">
        <f aca="true">INDIRECT("B"&amp;MATCH(D186,$C$1:$C$85,-1))+(D186-INDIRECT("C"&amp;MATCH(D186,$C$1:$C$85,-1)))*(INDIRECT("B"&amp;MATCH(D186,$C$1:$C$85,-1)+1)-INDIRECT("B"&amp;MATCH(D186,$C$1:$C$85,-1)))/(INDIRECT("C"&amp;MATCH(D186,$C$1:$C$85,-1)+1)-INDIRECT("C"&amp;MATCH(D186,$C$1:$C$85,-1)))</f>
        <v>0.302098143169045</v>
      </c>
      <c r="F186" s="23" t="n">
        <f aca="false">1/E186</f>
        <v>3.3101825436922</v>
      </c>
      <c r="G186" s="23" t="n">
        <f aca="false">(D185-D186)*(MIN(F185:F186)+0.5*ABS(F186-F185))</f>
        <v>33.1332609419958</v>
      </c>
      <c r="H186" s="31" t="n">
        <f aca="false">-1/D185+1/D186</f>
        <v>2.13346987540538E-006</v>
      </c>
      <c r="I186" s="25" t="n">
        <f aca="false">SUMPRODUCT($G$2:G186,$H$2:H186)*$B$87*14.4</f>
        <v>5.0083508662853</v>
      </c>
      <c r="J186" s="32" t="n">
        <f aca="false">LN(D185)-LN(D186)</f>
        <v>0.0046189458562953</v>
      </c>
      <c r="K186" s="26" t="n">
        <f aca="false">SUMPRODUCT($G$2:G186,$J$2:J186)*$B$87*14.4</f>
        <v>14753.9274326244</v>
      </c>
      <c r="L186" s="33" t="n">
        <f aca="false">(-1/D185^2+1/D186^2)/2</f>
        <v>9.85441688055256E-010</v>
      </c>
      <c r="M186" s="34" t="n">
        <f aca="false">SUMPRODUCT($G$2:G186,$L$2:L186)*$B$89*14.4</f>
        <v>0.112880233321133</v>
      </c>
      <c r="N186" s="29" t="n">
        <f aca="false">SUMPRODUCT($G$2:G186,$J$2:J186,$M$2:M186)*$B$87*14.4</f>
        <v>668.049038743811</v>
      </c>
    </row>
    <row r="187" customFormat="false" ht="12.8" hidden="false" customHeight="false" outlineLevel="0" collapsed="false">
      <c r="D187" s="24" t="n">
        <v>2150</v>
      </c>
      <c r="E187" s="23" t="n">
        <f aca="true">INDIRECT("B"&amp;MATCH(D187,$C$1:$C$85,-1))+(D187-INDIRECT("C"&amp;MATCH(D187,$C$1:$C$85,-1)))*(INDIRECT("B"&amp;MATCH(D187,$C$1:$C$85,-1)+1)-INDIRECT("B"&amp;MATCH(D187,$C$1:$C$85,-1)))/(INDIRECT("C"&amp;MATCH(D187,$C$1:$C$85,-1)+1)-INDIRECT("C"&amp;MATCH(D187,$C$1:$C$85,-1)))</f>
        <v>0.30267083695067</v>
      </c>
      <c r="F187" s="23" t="n">
        <f aca="false">1/E187</f>
        <v>3.30391923475265</v>
      </c>
      <c r="G187" s="23" t="n">
        <f aca="false">(D186-D187)*(MIN(F186:F187)+0.5*ABS(F187-F186))</f>
        <v>33.0705088922243</v>
      </c>
      <c r="H187" s="31" t="n">
        <f aca="false">-1/D186+1/D187</f>
        <v>2.15331610680449E-006</v>
      </c>
      <c r="I187" s="25" t="n">
        <f aca="false">SUMPRODUCT($G$2:G187,$H$2:H187)*$B$87*14.4</f>
        <v>5.0523082859208</v>
      </c>
      <c r="J187" s="32" t="n">
        <f aca="false">LN(D186)-LN(D187)</f>
        <v>0.00464037955650198</v>
      </c>
      <c r="K187" s="26" t="n">
        <f aca="false">SUMPRODUCT($G$2:G187,$J$2:J187)*$B$87*14.4</f>
        <v>14848.6553319739</v>
      </c>
      <c r="L187" s="33" t="n">
        <f aca="false">(-1/D186^2+1/D187^2)/2</f>
        <v>9.99223990129988E-010</v>
      </c>
      <c r="M187" s="34" t="n">
        <f aca="false">SUMPRODUCT($G$2:G187,$L$2:L187)*$B$89*14.4</f>
        <v>0.114192231674429</v>
      </c>
      <c r="N187" s="29" t="n">
        <f aca="false">SUMPRODUCT($G$2:G187,$J$2:J187,$M$2:M187)*$B$87*14.4</f>
        <v>678.866228972367</v>
      </c>
    </row>
    <row r="188" customFormat="false" ht="12.8" hidden="false" customHeight="false" outlineLevel="0" collapsed="false">
      <c r="D188" s="24" t="n">
        <v>2140</v>
      </c>
      <c r="E188" s="23" t="n">
        <f aca="true">INDIRECT("B"&amp;MATCH(D188,$C$1:$C$85,-1))+(D188-INDIRECT("C"&amp;MATCH(D188,$C$1:$C$85,-1)))*(INDIRECT("B"&amp;MATCH(D188,$C$1:$C$85,-1)+1)-INDIRECT("B"&amp;MATCH(D188,$C$1:$C$85,-1)))/(INDIRECT("C"&amp;MATCH(D188,$C$1:$C$85,-1)+1)-INDIRECT("C"&amp;MATCH(D188,$C$1:$C$85,-1)))</f>
        <v>0.303243530732294</v>
      </c>
      <c r="F188" s="23" t="n">
        <f aca="false">1/E188</f>
        <v>3.29767958308996</v>
      </c>
      <c r="G188" s="23" t="n">
        <f aca="false">(D187-D188)*(MIN(F187:F188)+0.5*ABS(F188-F187))</f>
        <v>33.0079940892131</v>
      </c>
      <c r="H188" s="31" t="n">
        <f aca="false">-1/D187+1/D188</f>
        <v>2.17344055640078E-006</v>
      </c>
      <c r="I188" s="25" t="n">
        <f aca="false">SUMPRODUCT($G$2:G188,$H$2:H188)*$B$87*14.4</f>
        <v>5.09659265111102</v>
      </c>
      <c r="J188" s="32" t="n">
        <f aca="false">LN(D187)-LN(D188)</f>
        <v>0.00466201310581127</v>
      </c>
      <c r="K188" s="26" t="n">
        <f aca="false">SUMPRODUCT($G$2:G188,$J$2:J188)*$B$87*14.4</f>
        <v>14943.6449512167</v>
      </c>
      <c r="L188" s="33" t="n">
        <f aca="false">(-1/D187^2+1/D188^2)/2</f>
        <v>1.01326450629855E-009</v>
      </c>
      <c r="M188" s="34" t="n">
        <f aca="false">SUMPRODUCT($G$2:G188,$L$2:L188)*$B$89*14.4</f>
        <v>0.115520150483727</v>
      </c>
      <c r="N188" s="29" t="n">
        <f aca="false">SUMPRODUCT($G$2:G188,$J$2:J188,$M$2:M188)*$B$87*14.4</f>
        <v>689.839444081684</v>
      </c>
    </row>
    <row r="189" customFormat="false" ht="12.8" hidden="false" customHeight="false" outlineLevel="0" collapsed="false">
      <c r="D189" s="24" t="n">
        <v>2130</v>
      </c>
      <c r="E189" s="23" t="n">
        <f aca="true">INDIRECT("B"&amp;MATCH(D189,$C$1:$C$85,-1))+(D189-INDIRECT("C"&amp;MATCH(D189,$C$1:$C$85,-1)))*(INDIRECT("B"&amp;MATCH(D189,$C$1:$C$85,-1)+1)-INDIRECT("B"&amp;MATCH(D189,$C$1:$C$85,-1)))/(INDIRECT("C"&amp;MATCH(D189,$C$1:$C$85,-1)+1)-INDIRECT("C"&amp;MATCH(D189,$C$1:$C$85,-1)))</f>
        <v>0.303816224513919</v>
      </c>
      <c r="F189" s="23" t="n">
        <f aca="false">1/E189</f>
        <v>3.29146345492219</v>
      </c>
      <c r="G189" s="23" t="n">
        <f aca="false">(D188-D189)*(MIN(F188:F189)+0.5*ABS(F189-F188))</f>
        <v>32.9457151900608</v>
      </c>
      <c r="H189" s="31" t="n">
        <f aca="false">-1/D188+1/D189</f>
        <v>2.19384844894912E-006</v>
      </c>
      <c r="I189" s="25" t="n">
        <f aca="false">SUMPRODUCT($G$2:G189,$H$2:H189)*$B$87*14.4</f>
        <v>5.14120849242663</v>
      </c>
      <c r="J189" s="32" t="n">
        <f aca="false">LN(D188)-LN(D189)</f>
        <v>0.0046838493124266</v>
      </c>
      <c r="K189" s="26" t="n">
        <f aca="false">SUMPRODUCT($G$2:G189,$J$2:J189)*$B$87*14.4</f>
        <v>15038.899424136</v>
      </c>
      <c r="L189" s="33" t="n">
        <f aca="false">(-1/D188^2+1/D189^2)/2</f>
        <v>1.02756931212023E-009</v>
      </c>
      <c r="M189" s="34" t="n">
        <f aca="false">SUMPRODUCT($G$2:G189,$L$2:L189)*$B$89*14.4</f>
        <v>0.116864275379552</v>
      </c>
      <c r="N189" s="29" t="n">
        <f aca="false">SUMPRODUCT($G$2:G189,$J$2:J189,$M$2:M189)*$B$87*14.4</f>
        <v>700.971289036059</v>
      </c>
    </row>
    <row r="190" customFormat="false" ht="12.8" hidden="false" customHeight="false" outlineLevel="0" collapsed="false">
      <c r="D190" s="24" t="n">
        <v>2120</v>
      </c>
      <c r="E190" s="23" t="n">
        <f aca="true">INDIRECT("B"&amp;MATCH(D190,$C$1:$C$85,-1))+(D190-INDIRECT("C"&amp;MATCH(D190,$C$1:$C$85,-1)))*(INDIRECT("B"&amp;MATCH(D190,$C$1:$C$85,-1)+1)-INDIRECT("B"&amp;MATCH(D190,$C$1:$C$85,-1)))/(INDIRECT("C"&amp;MATCH(D190,$C$1:$C$85,-1)+1)-INDIRECT("C"&amp;MATCH(D190,$C$1:$C$85,-1)))</f>
        <v>0.304412533082487</v>
      </c>
      <c r="F190" s="23" t="n">
        <f aca="false">1/E190</f>
        <v>3.28501586276354</v>
      </c>
      <c r="G190" s="23" t="n">
        <f aca="false">(D189-D190)*(MIN(F189:F190)+0.5*ABS(F190-F189))</f>
        <v>32.8823965884286</v>
      </c>
      <c r="H190" s="31" t="n">
        <f aca="false">-1/D189+1/D190</f>
        <v>2.21454513242981E-006</v>
      </c>
      <c r="I190" s="25" t="n">
        <f aca="false">SUMPRODUCT($G$2:G190,$H$2:H190)*$B$87*14.4</f>
        <v>5.18615868146786</v>
      </c>
      <c r="J190" s="32" t="n">
        <f aca="false">LN(D189)-LN(D190)</f>
        <v>0.00470589103741226</v>
      </c>
      <c r="K190" s="26" t="n">
        <f aca="false">SUMPRODUCT($G$2:G190,$J$2:J190)*$B$87*14.4</f>
        <v>15134.4182232977</v>
      </c>
      <c r="L190" s="33" t="n">
        <f aca="false">(-1/D189^2+1/D190^2)/2</f>
        <v>1.04214465550831E-009</v>
      </c>
      <c r="M190" s="34" t="n">
        <f aca="false">SUMPRODUCT($G$2:G190,$L$2:L190)*$B$89*14.4</f>
        <v>0.118224845810537</v>
      </c>
      <c r="N190" s="29" t="n">
        <f aca="false">SUMPRODUCT($G$2:G190,$J$2:J190,$M$2:M190)*$B$87*14.4</f>
        <v>712.263984338959</v>
      </c>
    </row>
    <row r="191" customFormat="false" ht="12.8" hidden="false" customHeight="false" outlineLevel="0" collapsed="false">
      <c r="D191" s="24" t="n">
        <v>2110</v>
      </c>
      <c r="E191" s="23" t="n">
        <f aca="true">INDIRECT("B"&amp;MATCH(D191,$C$1:$C$85,-1))+(D191-INDIRECT("C"&amp;MATCH(D191,$C$1:$C$85,-1)))*(INDIRECT("B"&amp;MATCH(D191,$C$1:$C$85,-1)+1)-INDIRECT("B"&amp;MATCH(D191,$C$1:$C$85,-1)))/(INDIRECT("C"&amp;MATCH(D191,$C$1:$C$85,-1)+1)-INDIRECT("C"&amp;MATCH(D191,$C$1:$C$85,-1)))</f>
        <v>0.305056813586815</v>
      </c>
      <c r="F191" s="23" t="n">
        <f aca="false">1/E191</f>
        <v>3.278077903726</v>
      </c>
      <c r="G191" s="23" t="n">
        <f aca="false">(D190-D191)*(MIN(F190:F191)+0.5*ABS(F191-F190))</f>
        <v>32.8154688324477</v>
      </c>
      <c r="H191" s="31" t="n">
        <f aca="false">-1/D190+1/D191</f>
        <v>2.23553608155237E-006</v>
      </c>
      <c r="I191" s="25" t="n">
        <f aca="false">SUMPRODUCT($G$2:G191,$H$2:H191)*$B$87*14.4</f>
        <v>5.2314425812999</v>
      </c>
      <c r="J191" s="32" t="n">
        <f aca="false">LN(D190)-LN(D191)</f>
        <v>0.00472814119594567</v>
      </c>
      <c r="K191" s="26" t="n">
        <f aca="false">SUMPRODUCT($G$2:G191,$J$2:J191)*$B$87*14.4</f>
        <v>15230.193314595</v>
      </c>
      <c r="L191" s="33" t="n">
        <f aca="false">(-1/D190^2+1/D191^2)/2</f>
        <v>1.0569969624616E-009</v>
      </c>
      <c r="M191" s="34" t="n">
        <f aca="false">SUMPRODUCT($G$2:G191,$L$2:L191)*$B$89*14.4</f>
        <v>0.119601997921928</v>
      </c>
      <c r="N191" s="29" t="n">
        <f aca="false">SUMPRODUCT($G$2:G191,$J$2:J191,$M$2:M191)*$B$87*14.4</f>
        <v>723.718876609266</v>
      </c>
    </row>
    <row r="192" customFormat="false" ht="12.8" hidden="false" customHeight="false" outlineLevel="0" collapsed="false">
      <c r="D192" s="24" t="n">
        <v>2100</v>
      </c>
      <c r="E192" s="23" t="n">
        <f aca="true">INDIRECT("B"&amp;MATCH(D192,$C$1:$C$85,-1))+(D192-INDIRECT("C"&amp;MATCH(D192,$C$1:$C$85,-1)))*(INDIRECT("B"&amp;MATCH(D192,$C$1:$C$85,-1)+1)-INDIRECT("B"&amp;MATCH(D192,$C$1:$C$85,-1)))/(INDIRECT("C"&amp;MATCH(D192,$C$1:$C$85,-1)+1)-INDIRECT("C"&amp;MATCH(D192,$C$1:$C$85,-1)))</f>
        <v>0.305701094091143</v>
      </c>
      <c r="F192" s="23" t="n">
        <f aca="false">1/E192</f>
        <v>3.27116918888703</v>
      </c>
      <c r="G192" s="23" t="n">
        <f aca="false">(D191-D192)*(MIN(F191:F192)+0.5*ABS(F192-F191))</f>
        <v>32.7462354630652</v>
      </c>
      <c r="H192" s="31" t="n">
        <f aca="false">-1/D191+1/D192</f>
        <v>2.25682690137665E-006</v>
      </c>
      <c r="I192" s="25" t="n">
        <f aca="false">SUMPRODUCT($G$2:G192,$H$2:H192)*$B$87*14.4</f>
        <v>5.27706130747667</v>
      </c>
      <c r="J192" s="32" t="n">
        <f aca="false">LN(D191)-LN(D192)</f>
        <v>0.00475060275859818</v>
      </c>
      <c r="K192" s="26" t="n">
        <f aca="false">SUMPRODUCT($G$2:G192,$J$2:J192)*$B$87*14.4</f>
        <v>15326.2203720032</v>
      </c>
      <c r="L192" s="33" t="n">
        <f aca="false">(-1/D191^2+1/D192^2)/2</f>
        <v>1.07213284301464E-009</v>
      </c>
      <c r="M192" s="34" t="n">
        <f aca="false">SUMPRODUCT($G$2:G192,$L$2:L192)*$B$89*14.4</f>
        <v>0.120995923348352</v>
      </c>
      <c r="N192" s="29" t="n">
        <f aca="false">SUMPRODUCT($G$2:G192,$J$2:J192,$M$2:M192)*$B$87*14.4</f>
        <v>735.337759086808</v>
      </c>
    </row>
    <row r="193" customFormat="false" ht="12.8" hidden="false" customHeight="false" outlineLevel="0" collapsed="false">
      <c r="D193" s="24" t="n">
        <v>2090</v>
      </c>
      <c r="E193" s="23" t="n">
        <f aca="true">INDIRECT("B"&amp;MATCH(D193,$C$1:$C$85,-1))+(D193-INDIRECT("C"&amp;MATCH(D193,$C$1:$C$85,-1)))*(INDIRECT("B"&amp;MATCH(D193,$C$1:$C$85,-1)+1)-INDIRECT("B"&amp;MATCH(D193,$C$1:$C$85,-1)))/(INDIRECT("C"&amp;MATCH(D193,$C$1:$C$85,-1)+1)-INDIRECT("C"&amp;MATCH(D193,$C$1:$C$85,-1)))</f>
        <v>0.306345374595471</v>
      </c>
      <c r="F193" s="23" t="n">
        <f aca="false">1/E193</f>
        <v>3.2642895337346</v>
      </c>
      <c r="G193" s="23" t="n">
        <f aca="false">(D192-D193)*(MIN(F192:F193)+0.5*ABS(F193-F192))</f>
        <v>32.6772936131081</v>
      </c>
      <c r="H193" s="31" t="n">
        <f aca="false">-1/D192+1/D193</f>
        <v>2.27842333105492E-006</v>
      </c>
      <c r="I193" s="25" t="n">
        <f aca="false">SUMPRODUCT($G$2:G193,$H$2:H193)*$B$87*14.4</f>
        <v>5.32301961464149</v>
      </c>
      <c r="J193" s="32" t="n">
        <f aca="false">LN(D192)-LN(D193)</f>
        <v>0.00477327875265754</v>
      </c>
      <c r="K193" s="26" t="n">
        <f aca="false">SUMPRODUCT($G$2:G193,$J$2:J193)*$B$87*14.4</f>
        <v>15422.5026598941</v>
      </c>
      <c r="L193" s="33" t="n">
        <f aca="false">(-1/D192^2+1/D193^2)/2</f>
        <v>1.08755909741628E-009</v>
      </c>
      <c r="M193" s="34" t="n">
        <f aca="false">SUMPRODUCT($G$2:G193,$L$2:L193)*$B$89*14.4</f>
        <v>0.12240692819542</v>
      </c>
      <c r="N193" s="29" t="n">
        <f aca="false">SUMPRODUCT($G$2:G193,$J$2:J193,$M$2:M193)*$B$87*14.4</f>
        <v>747.123378187158</v>
      </c>
    </row>
    <row r="194" customFormat="false" ht="12.8" hidden="false" customHeight="false" outlineLevel="0" collapsed="false">
      <c r="D194" s="24" t="n">
        <v>2080</v>
      </c>
      <c r="E194" s="23" t="n">
        <f aca="true">INDIRECT("B"&amp;MATCH(D194,$C$1:$C$85,-1))+(D194-INDIRECT("C"&amp;MATCH(D194,$C$1:$C$85,-1)))*(INDIRECT("B"&amp;MATCH(D194,$C$1:$C$85,-1)+1)-INDIRECT("B"&amp;MATCH(D194,$C$1:$C$85,-1)))/(INDIRECT("C"&amp;MATCH(D194,$C$1:$C$85,-1)+1)-INDIRECT("C"&amp;MATCH(D194,$C$1:$C$85,-1)))</f>
        <v>0.306989655099799</v>
      </c>
      <c r="F194" s="23" t="n">
        <f aca="false">1/E194</f>
        <v>3.25743875530566</v>
      </c>
      <c r="G194" s="23" t="n">
        <f aca="false">(D193-D194)*(MIN(F193:F194)+0.5*ABS(F194-F193))</f>
        <v>32.6086414452013</v>
      </c>
      <c r="H194" s="31" t="n">
        <f aca="false">-1/D193+1/D194</f>
        <v>2.30033124769968E-006</v>
      </c>
      <c r="I194" s="25" t="n">
        <f aca="false">SUMPRODUCT($G$2:G194,$H$2:H194)*$B$87*14.4</f>
        <v>5.36932234576918</v>
      </c>
      <c r="J194" s="32" t="n">
        <f aca="false">LN(D193)-LN(D194)</f>
        <v>0.00479617226349305</v>
      </c>
      <c r="K194" s="26" t="n">
        <f aca="false">SUMPRODUCT($G$2:G194,$J$2:J194)*$B$87*14.4</f>
        <v>15519.0434841692</v>
      </c>
      <c r="L194" s="33" t="n">
        <f aca="false">(-1/D193^2+1/D194^2)/2</f>
        <v>1.10328272254642E-009</v>
      </c>
      <c r="M194" s="34" t="n">
        <f aca="false">SUMPRODUCT($G$2:G194,$L$2:L194)*$B$89*14.4</f>
        <v>0.123835325698155</v>
      </c>
      <c r="N194" s="29" t="n">
        <f aca="false">SUMPRODUCT($G$2:G194,$J$2:J194,$M$2:M194)*$B$87*14.4</f>
        <v>759.078542604428</v>
      </c>
    </row>
    <row r="195" customFormat="false" ht="12.8" hidden="false" customHeight="false" outlineLevel="0" collapsed="false">
      <c r="D195" s="24" t="n">
        <v>2070</v>
      </c>
      <c r="E195" s="23" t="n">
        <f aca="true">INDIRECT("B"&amp;MATCH(D195,$C$1:$C$85,-1))+(D195-INDIRECT("C"&amp;MATCH(D195,$C$1:$C$85,-1)))*(INDIRECT("B"&amp;MATCH(D195,$C$1:$C$85,-1)+1)-INDIRECT("B"&amp;MATCH(D195,$C$1:$C$85,-1)))/(INDIRECT("C"&amp;MATCH(D195,$C$1:$C$85,-1)+1)-INDIRECT("C"&amp;MATCH(D195,$C$1:$C$85,-1)))</f>
        <v>0.307633935604126</v>
      </c>
      <c r="F195" s="23" t="n">
        <f aca="false">1/E195</f>
        <v>3.25061667216985</v>
      </c>
      <c r="G195" s="23" t="n">
        <f aca="false">(D194-D195)*(MIN(F194:F195)+0.5*ABS(F195-F194))</f>
        <v>32.5402771373775</v>
      </c>
      <c r="H195" s="31" t="n">
        <f aca="false">-1/D194+1/D195</f>
        <v>2.32255667038272E-006</v>
      </c>
      <c r="I195" s="25" t="n">
        <f aca="false">SUMPRODUCT($G$2:G195,$H$2:H195)*$B$87*14.4</f>
        <v>5.41597443427678</v>
      </c>
      <c r="J195" s="32" t="n">
        <f aca="false">LN(D194)-LN(D195)</f>
        <v>0.00481928643594909</v>
      </c>
      <c r="K195" s="26" t="n">
        <f aca="false">SUMPRODUCT($G$2:G195,$J$2:J195)*$B$87*14.4</f>
        <v>15615.8461931065</v>
      </c>
      <c r="L195" s="33" t="n">
        <f aca="false">(-1/D194^2+1/D195^2)/2</f>
        <v>1.11931091858143E-009</v>
      </c>
      <c r="M195" s="34" t="n">
        <f aca="false">SUMPRODUCT($G$2:G195,$L$2:L195)*$B$89*14.4</f>
        <v>0.125281436423856</v>
      </c>
      <c r="N195" s="29" t="n">
        <f aca="false">SUMPRODUCT($G$2:G195,$J$2:J195,$M$2:M195)*$B$87*14.4</f>
        <v>771.206125029809</v>
      </c>
    </row>
    <row r="196" customFormat="false" ht="12.8" hidden="false" customHeight="false" outlineLevel="0" collapsed="false">
      <c r="D196" s="24" t="n">
        <v>2060</v>
      </c>
      <c r="E196" s="23" t="n">
        <f aca="true">INDIRECT("B"&amp;MATCH(D196,$C$1:$C$85,-1))+(D196-INDIRECT("C"&amp;MATCH(D196,$C$1:$C$85,-1)))*(INDIRECT("B"&amp;MATCH(D196,$C$1:$C$85,-1)+1)-INDIRECT("B"&amp;MATCH(D196,$C$1:$C$85,-1)))/(INDIRECT("C"&amp;MATCH(D196,$C$1:$C$85,-1)+1)-INDIRECT("C"&amp;MATCH(D196,$C$1:$C$85,-1)))</f>
        <v>0.308318067450825</v>
      </c>
      <c r="F196" s="23" t="n">
        <f aca="false">1/E196</f>
        <v>3.24340382731379</v>
      </c>
      <c r="G196" s="23" t="n">
        <f aca="false">(D195-D196)*(MIN(F195:F196)+0.5*ABS(F196-F195))</f>
        <v>32.4701024974182</v>
      </c>
      <c r="H196" s="31" t="n">
        <f aca="false">-1/D195+1/D196</f>
        <v>2.34510576426996E-006</v>
      </c>
      <c r="I196" s="25" t="n">
        <f aca="false">SUMPRODUCT($G$2:G196,$H$2:H196)*$B$87*14.4</f>
        <v>5.46297787148568</v>
      </c>
      <c r="J196" s="32" t="n">
        <f aca="false">LN(D195)-LN(D196)</f>
        <v>0.00484262447578754</v>
      </c>
      <c r="K196" s="26" t="n">
        <f aca="false">SUMPRODUCT($G$2:G196,$J$2:J196)*$B$87*14.4</f>
        <v>15712.9079115765</v>
      </c>
      <c r="L196" s="33" t="n">
        <f aca="false">(-1/D195^2+1/D196^2)/2</f>
        <v>1.13565109591893E-009</v>
      </c>
      <c r="M196" s="34" t="n">
        <f aca="false">SUMPRODUCT($G$2:G196,$L$2:L196)*$B$89*14.4</f>
        <v>0.126745493957001</v>
      </c>
      <c r="N196" s="29" t="n">
        <f aca="false">SUMPRODUCT($G$2:G196,$J$2:J196,$M$2:M196)*$B$87*14.4</f>
        <v>783.508260481607</v>
      </c>
    </row>
    <row r="197" customFormat="false" ht="12.8" hidden="false" customHeight="false" outlineLevel="0" collapsed="false">
      <c r="D197" s="24" t="n">
        <v>2050</v>
      </c>
      <c r="E197" s="23" t="n">
        <f aca="true">INDIRECT("B"&amp;MATCH(D197,$C$1:$C$85,-1))+(D197-INDIRECT("C"&amp;MATCH(D197,$C$1:$C$85,-1)))*(INDIRECT("B"&amp;MATCH(D197,$C$1:$C$85,-1)+1)-INDIRECT("B"&amp;MATCH(D197,$C$1:$C$85,-1)))/(INDIRECT("C"&amp;MATCH(D197,$C$1:$C$85,-1)+1)-INDIRECT("C"&amp;MATCH(D197,$C$1:$C$85,-1)))</f>
        <v>0.309016037997181</v>
      </c>
      <c r="F197" s="23" t="n">
        <f aca="false">1/E197</f>
        <v>3.23607799284878</v>
      </c>
      <c r="G197" s="23" t="n">
        <f aca="false">(D196-D197)*(MIN(F196:F197)+0.5*ABS(F197-F196))</f>
        <v>32.3974091008129</v>
      </c>
      <c r="H197" s="31" t="n">
        <f aca="false">-1/D196+1/D197</f>
        <v>2.36798484489701E-006</v>
      </c>
      <c r="I197" s="25" t="n">
        <f aca="false">SUMPRODUCT($G$2:G197,$H$2:H197)*$B$87*14.4</f>
        <v>5.51033362184939</v>
      </c>
      <c r="J197" s="32" t="n">
        <f aca="false">LN(D196)-LN(D197)</f>
        <v>0.00486618965117369</v>
      </c>
      <c r="K197" s="26" t="n">
        <f aca="false">SUMPRODUCT($G$2:G197,$J$2:J197)*$B$87*14.4</f>
        <v>15810.2235945041</v>
      </c>
      <c r="L197" s="33" t="n">
        <f aca="false">(-1/D196^2+1/D197^2)/2</f>
        <v>1.1523108823735E-009</v>
      </c>
      <c r="M197" s="34" t="n">
        <f aca="false">SUMPRODUCT($G$2:G197,$L$2:L197)*$B$89*14.4</f>
        <v>0.128227703151714</v>
      </c>
      <c r="N197" s="29" t="n">
        <f aca="false">SUMPRODUCT($G$2:G197,$J$2:J197,$M$2:M197)*$B$87*14.4</f>
        <v>795.986826984057</v>
      </c>
    </row>
    <row r="198" customFormat="false" ht="12.8" hidden="false" customHeight="false" outlineLevel="0" collapsed="false">
      <c r="D198" s="24" t="n">
        <v>2040</v>
      </c>
      <c r="E198" s="23" t="n">
        <f aca="true">INDIRECT("B"&amp;MATCH(D198,$C$1:$C$85,-1))+(D198-INDIRECT("C"&amp;MATCH(D198,$C$1:$C$85,-1)))*(INDIRECT("B"&amp;MATCH(D198,$C$1:$C$85,-1)+1)-INDIRECT("B"&amp;MATCH(D198,$C$1:$C$85,-1)))/(INDIRECT("C"&amp;MATCH(D198,$C$1:$C$85,-1)+1)-INDIRECT("C"&amp;MATCH(D198,$C$1:$C$85,-1)))</f>
        <v>0.309714008543536</v>
      </c>
      <c r="F198" s="23" t="n">
        <f aca="false">1/E198</f>
        <v>3.22878517734025</v>
      </c>
      <c r="G198" s="23" t="n">
        <f aca="false">(D197-D198)*(MIN(F197:F198)+0.5*ABS(F198-F197))</f>
        <v>32.3243158509452</v>
      </c>
      <c r="H198" s="31" t="n">
        <f aca="false">-1/D197+1/D198</f>
        <v>2.39120038259206E-006</v>
      </c>
      <c r="I198" s="25" t="n">
        <f aca="false">SUMPRODUCT($G$2:G198,$H$2:H198)*$B$87*14.4</f>
        <v>5.55804575537495</v>
      </c>
      <c r="J198" s="32" t="n">
        <f aca="false">LN(D197)-LN(D198)</f>
        <v>0.00488998529419149</v>
      </c>
      <c r="K198" s="26" t="n">
        <f aca="false">SUMPRODUCT($G$2:G198,$J$2:J198)*$B$87*14.4</f>
        <v>15907.7945187115</v>
      </c>
      <c r="L198" s="33" t="n">
        <f aca="false">(-1/D197^2+1/D198^2)/2</f>
        <v>1.16929813065539E-009</v>
      </c>
      <c r="M198" s="34" t="n">
        <f aca="false">SUMPRODUCT($G$2:G198,$L$2:L198)*$B$89*14.4</f>
        <v>0.129728369544828</v>
      </c>
      <c r="N198" s="29" t="n">
        <f aca="false">SUMPRODUCT($G$2:G198,$J$2:J198,$M$2:M198)*$B$87*14.4</f>
        <v>808.64454389646</v>
      </c>
    </row>
    <row r="199" customFormat="false" ht="12.8" hidden="false" customHeight="false" outlineLevel="0" collapsed="false">
      <c r="D199" s="24" t="n">
        <v>2030</v>
      </c>
      <c r="E199" s="23" t="n">
        <f aca="true">INDIRECT("B"&amp;MATCH(D199,$C$1:$C$85,-1))+(D199-INDIRECT("C"&amp;MATCH(D199,$C$1:$C$85,-1)))*(INDIRECT("B"&amp;MATCH(D199,$C$1:$C$85,-1)+1)-INDIRECT("B"&amp;MATCH(D199,$C$1:$C$85,-1)))/(INDIRECT("C"&amp;MATCH(D199,$C$1:$C$85,-1)+1)-INDIRECT("C"&amp;MATCH(D199,$C$1:$C$85,-1)))</f>
        <v>0.310411979089891</v>
      </c>
      <c r="F199" s="23" t="n">
        <f aca="false">1/E199</f>
        <v>3.22152515805588</v>
      </c>
      <c r="G199" s="23" t="n">
        <f aca="false">(D198-D199)*(MIN(F198:F199)+0.5*ABS(F199-F198))</f>
        <v>32.2515516769807</v>
      </c>
      <c r="H199" s="31" t="n">
        <f aca="false">-1/D198+1/D199</f>
        <v>2.41475900705107E-006</v>
      </c>
      <c r="I199" s="25" t="n">
        <f aca="false">SUMPRODUCT($G$2:G199,$H$2:H199)*$B$87*14.4</f>
        <v>5.60611949785244</v>
      </c>
      <c r="J199" s="32" t="n">
        <f aca="false">LN(D198)-LN(D199)</f>
        <v>0.00491401480242892</v>
      </c>
      <c r="K199" s="26" t="n">
        <f aca="false">SUMPRODUCT($G$2:G199,$J$2:J199)*$B$87*14.4</f>
        <v>16005.6241909283</v>
      </c>
      <c r="L199" s="33" t="n">
        <f aca="false">(-1/D198^2+1/D199^2)/2</f>
        <v>1.18662092614434E-009</v>
      </c>
      <c r="M199" s="34" t="n">
        <f aca="false">SUMPRODUCT($G$2:G199,$L$2:L199)*$B$89*14.4</f>
        <v>0.131247839708397</v>
      </c>
      <c r="N199" s="29" t="n">
        <f aca="false">SUMPRODUCT($G$2:G199,$J$2:J199,$M$2:M199)*$B$87*14.4</f>
        <v>821.484477034305</v>
      </c>
    </row>
    <row r="200" customFormat="false" ht="12.8" hidden="false" customHeight="false" outlineLevel="0" collapsed="false">
      <c r="D200" s="24" t="n">
        <v>2020</v>
      </c>
      <c r="E200" s="23" t="n">
        <f aca="true">INDIRECT("B"&amp;MATCH(D200,$C$1:$C$85,-1))+(D200-INDIRECT("C"&amp;MATCH(D200,$C$1:$C$85,-1)))*(INDIRECT("B"&amp;MATCH(D200,$C$1:$C$85,-1)+1)-INDIRECT("B"&amp;MATCH(D200,$C$1:$C$85,-1)))/(INDIRECT("C"&amp;MATCH(D200,$C$1:$C$85,-1)+1)-INDIRECT("C"&amp;MATCH(D200,$C$1:$C$85,-1)))</f>
        <v>0.311109949636246</v>
      </c>
      <c r="F200" s="23" t="n">
        <f aca="false">1/E200</f>
        <v>3.21429771426215</v>
      </c>
      <c r="G200" s="23" t="n">
        <f aca="false">(D199-D200)*(MIN(F199:F200)+0.5*ABS(F200-F199))</f>
        <v>32.1791143615902</v>
      </c>
      <c r="H200" s="31" t="n">
        <f aca="false">-1/D199+1/D200</f>
        <v>2.43866751207145E-006</v>
      </c>
      <c r="I200" s="25" t="n">
        <f aca="false">SUMPRODUCT($G$2:G200,$H$2:H200)*$B$87*14.4</f>
        <v>5.65456017480957</v>
      </c>
      <c r="J200" s="32" t="n">
        <f aca="false">LN(D199)-LN(D200)</f>
        <v>0.00493828164058296</v>
      </c>
      <c r="K200" s="26" t="n">
        <f aca="false">SUMPRODUCT($G$2:G200,$J$2:J200)*$B$87*14.4</f>
        <v>16103.7161630773</v>
      </c>
      <c r="L200" s="33" t="n">
        <f aca="false">(-1/D199^2+1/D200^2)/2</f>
        <v>1.20428759497259E-009</v>
      </c>
      <c r="M200" s="34" t="n">
        <f aca="false">SUMPRODUCT($G$2:G200,$L$2:L200)*$B$89*14.4</f>
        <v>0.13278646851694</v>
      </c>
      <c r="N200" s="29" t="n">
        <f aca="false">SUMPRODUCT($G$2:G200,$J$2:J200,$M$2:M200)*$B$87*14.4</f>
        <v>834.509763605835</v>
      </c>
    </row>
    <row r="201" customFormat="false" ht="12.8" hidden="false" customHeight="false" outlineLevel="0" collapsed="false">
      <c r="D201" s="24" t="n">
        <v>2010</v>
      </c>
      <c r="E201" s="23" t="n">
        <f aca="true">INDIRECT("B"&amp;MATCH(D201,$C$1:$C$85,-1))+(D201-INDIRECT("C"&amp;MATCH(D201,$C$1:$C$85,-1)))*(INDIRECT("B"&amp;MATCH(D201,$C$1:$C$85,-1)+1)-INDIRECT("B"&amp;MATCH(D201,$C$1:$C$85,-1)))/(INDIRECT("C"&amp;MATCH(D201,$C$1:$C$85,-1)+1)-INDIRECT("C"&amp;MATCH(D201,$C$1:$C$85,-1)))</f>
        <v>0.311818988919279</v>
      </c>
      <c r="F201" s="23" t="n">
        <f aca="false">1/E201</f>
        <v>3.20698878367178</v>
      </c>
      <c r="G201" s="23" t="n">
        <f aca="false">(D200-D201)*(MIN(F200:F201)+0.5*ABS(F201-F200))</f>
        <v>32.1064324896696</v>
      </c>
      <c r="H201" s="31" t="n">
        <f aca="false">-1/D200+1/D201</f>
        <v>2.46293286045019E-006</v>
      </c>
      <c r="I201" s="25" t="n">
        <f aca="false">SUMPRODUCT($G$2:G201,$H$2:H201)*$B$87*14.4</f>
        <v>5.70337234857192</v>
      </c>
      <c r="J201" s="32" t="n">
        <f aca="false">LN(D200)-LN(D201)</f>
        <v>0.00496278934212846</v>
      </c>
      <c r="K201" s="26" t="n">
        <f aca="false">SUMPRODUCT($G$2:G201,$J$2:J201)*$B$87*14.4</f>
        <v>16202.0722894679</v>
      </c>
      <c r="L201" s="33" t="n">
        <f aca="false">(-1/D200^2+1/D201^2)/2</f>
        <v>1.22230671242973E-009</v>
      </c>
      <c r="M201" s="34" t="n">
        <f aca="false">SUMPRODUCT($G$2:G201,$L$2:L201)*$B$89*14.4</f>
        <v>0.134344591766542</v>
      </c>
      <c r="N201" s="29" t="n">
        <f aca="false">SUMPRODUCT($G$2:G201,$J$2:J201,$M$2:M201)*$B$87*14.4</f>
        <v>847.723377253514</v>
      </c>
    </row>
    <row r="202" customFormat="false" ht="12.8" hidden="false" customHeight="false" outlineLevel="0" collapsed="false">
      <c r="D202" s="24" t="n">
        <v>2000</v>
      </c>
      <c r="E202" s="23" t="n">
        <f aca="true">INDIRECT("B"&amp;MATCH(D202,$C$1:$C$85,-1))+(D202-INDIRECT("C"&amp;MATCH(D202,$C$1:$C$85,-1)))*(INDIRECT("B"&amp;MATCH(D202,$C$1:$C$85,-1)+1)-INDIRECT("B"&amp;MATCH(D202,$C$1:$C$85,-1)))/(INDIRECT("C"&amp;MATCH(D202,$C$1:$C$85,-1)+1)-INDIRECT("C"&amp;MATCH(D202,$C$1:$C$85,-1)))</f>
        <v>0.312588546188337</v>
      </c>
      <c r="F202" s="23" t="n">
        <f aca="false">1/E202</f>
        <v>3.19909354387378</v>
      </c>
      <c r="G202" s="23" t="n">
        <f aca="false">(D201-D202)*(MIN(F201:F202)+0.5*ABS(F202-F201))</f>
        <v>32.0304116377278</v>
      </c>
      <c r="H202" s="31" t="n">
        <f aca="false">-1/D201+1/D202</f>
        <v>2.48756218905477E-006</v>
      </c>
      <c r="I202" s="25" t="n">
        <f aca="false">SUMPRODUCT($G$2:G202,$H$2:H202)*$B$87*14.4</f>
        <v>5.75255591199754</v>
      </c>
      <c r="J202" s="32" t="n">
        <f aca="false">LN(D201)-LN(D202)</f>
        <v>0.00498754151103942</v>
      </c>
      <c r="K202" s="26" t="n">
        <f aca="false">SUMPRODUCT($G$2:G202,$J$2:J202)*$B$87*14.4</f>
        <v>16300.6849252948</v>
      </c>
      <c r="L202" s="33" t="n">
        <f aca="false">(-1/D201^2+1/D202^2)/2</f>
        <v>1.24068711170515E-009</v>
      </c>
      <c r="M202" s="34" t="n">
        <f aca="false">SUMPRODUCT($G$2:G202,$L$2:L202)*$B$89*14.4</f>
        <v>0.135922400481236</v>
      </c>
      <c r="N202" s="29" t="n">
        <f aca="false">SUMPRODUCT($G$2:G202,$J$2:J202,$M$2:M202)*$B$87*14.4</f>
        <v>861.127043432891</v>
      </c>
    </row>
    <row r="203" customFormat="false" ht="12.8" hidden="false" customHeight="false" outlineLevel="0" collapsed="false">
      <c r="D203" s="24" t="n">
        <v>1990</v>
      </c>
      <c r="E203" s="23" t="n">
        <f aca="true">INDIRECT("B"&amp;MATCH(D203,$C$1:$C$85,-1))+(D203-INDIRECT("C"&amp;MATCH(D203,$C$1:$C$85,-1)))*(INDIRECT("B"&amp;MATCH(D203,$C$1:$C$85,-1)+1)-INDIRECT("B"&amp;MATCH(D203,$C$1:$C$85,-1)))/(INDIRECT("C"&amp;MATCH(D203,$C$1:$C$85,-1)+1)-INDIRECT("C"&amp;MATCH(D203,$C$1:$C$85,-1)))</f>
        <v>0.313358103457395</v>
      </c>
      <c r="F203" s="23" t="n">
        <f aca="false">1/E203</f>
        <v>3.19123708296238</v>
      </c>
      <c r="G203" s="23" t="n">
        <f aca="false">(D202-D203)*(MIN(F202:F203)+0.5*ABS(F203-F202))</f>
        <v>31.9516531341808</v>
      </c>
      <c r="H203" s="31" t="n">
        <f aca="false">-1/D202+1/D203</f>
        <v>2.51256281407039E-006</v>
      </c>
      <c r="I203" s="25" t="n">
        <f aca="false">SUMPRODUCT($G$2:G203,$H$2:H203)*$B$87*14.4</f>
        <v>5.8021116313455</v>
      </c>
      <c r="J203" s="32" t="n">
        <f aca="false">LN(D202)-LN(D203)</f>
        <v>0.00501254182354405</v>
      </c>
      <c r="K203" s="26" t="n">
        <f aca="false">SUMPRODUCT($G$2:G203,$J$2:J203)*$B$87*14.4</f>
        <v>16399.5481713942</v>
      </c>
      <c r="L203" s="33" t="n">
        <f aca="false">(-1/D202^2+1/D203^2)/2</f>
        <v>1.25943789298249E-009</v>
      </c>
      <c r="M203" s="34" t="n">
        <f aca="false">SUMPRODUCT($G$2:G203,$L$2:L203)*$B$89*14.4</f>
        <v>0.137520116716809</v>
      </c>
      <c r="N203" s="29" t="n">
        <f aca="false">SUMPRODUCT($G$2:G203,$J$2:J203,$M$2:M203)*$B$87*14.4</f>
        <v>874.722728575476</v>
      </c>
    </row>
    <row r="204" customFormat="false" ht="12.8" hidden="false" customHeight="false" outlineLevel="0" collapsed="false">
      <c r="D204" s="24" t="n">
        <v>1980</v>
      </c>
      <c r="E204" s="23" t="n">
        <f aca="true">INDIRECT("B"&amp;MATCH(D204,$C$1:$C$85,-1))+(D204-INDIRECT("C"&amp;MATCH(D204,$C$1:$C$85,-1)))*(INDIRECT("B"&amp;MATCH(D204,$C$1:$C$85,-1)+1)-INDIRECT("B"&amp;MATCH(D204,$C$1:$C$85,-1)))/(INDIRECT("C"&amp;MATCH(D204,$C$1:$C$85,-1)+1)-INDIRECT("C"&amp;MATCH(D204,$C$1:$C$85,-1)))</f>
        <v>0.314127660726454</v>
      </c>
      <c r="F204" s="23" t="n">
        <f aca="false">1/E204</f>
        <v>3.18341911593329</v>
      </c>
      <c r="G204" s="23" t="n">
        <f aca="false">(D203-D204)*(MIN(F203:F204)+0.5*ABS(F204-F203))</f>
        <v>31.8732809944783</v>
      </c>
      <c r="H204" s="31" t="n">
        <f aca="false">-1/D203+1/D204</f>
        <v>2.53794223643465E-006</v>
      </c>
      <c r="I204" s="25" t="n">
        <f aca="false">SUMPRODUCT($G$2:G204,$H$2:H204)*$B$87*14.4</f>
        <v>5.85204513370397</v>
      </c>
      <c r="J204" s="32" t="n">
        <f aca="false">LN(D203)-LN(D204)</f>
        <v>0.00503779402995708</v>
      </c>
      <c r="K204" s="26" t="n">
        <f aca="false">SUMPRODUCT($G$2:G204,$J$2:J204)*$B$87*14.4</f>
        <v>16498.6657543183</v>
      </c>
      <c r="L204" s="33" t="n">
        <f aca="false">(-1/D203^2+1/D204^2)/2</f>
        <v>1.27856843290262E-009</v>
      </c>
      <c r="M204" s="34" t="n">
        <f aca="false">SUMPRODUCT($G$2:G204,$L$2:L204)*$B$89*14.4</f>
        <v>0.139138123391678</v>
      </c>
      <c r="N204" s="29" t="n">
        <f aca="false">SUMPRODUCT($G$2:G204,$J$2:J204,$M$2:M204)*$B$87*14.4</f>
        <v>888.513763058651</v>
      </c>
    </row>
    <row r="205" customFormat="false" ht="12.8" hidden="false" customHeight="false" outlineLevel="0" collapsed="false">
      <c r="D205" s="24" t="n">
        <v>1970</v>
      </c>
      <c r="E205" s="23" t="n">
        <f aca="true">INDIRECT("B"&amp;MATCH(D205,$C$1:$C$85,-1))+(D205-INDIRECT("C"&amp;MATCH(D205,$C$1:$C$85,-1)))*(INDIRECT("B"&amp;MATCH(D205,$C$1:$C$85,-1)+1)-INDIRECT("B"&amp;MATCH(D205,$C$1:$C$85,-1)))/(INDIRECT("C"&amp;MATCH(D205,$C$1:$C$85,-1)+1)-INDIRECT("C"&amp;MATCH(D205,$C$1:$C$85,-1)))</f>
        <v>0.314897217995512</v>
      </c>
      <c r="F205" s="23" t="n">
        <f aca="false">1/E205</f>
        <v>3.17563936056829</v>
      </c>
      <c r="G205" s="23" t="n">
        <f aca="false">(D204-D205)*(MIN(F204:F205)+0.5*ABS(F205-F204))</f>
        <v>31.7952923825079</v>
      </c>
      <c r="H205" s="31" t="n">
        <f aca="false">-1/D204+1/D205</f>
        <v>2.56370814746452E-006</v>
      </c>
      <c r="I205" s="25" t="n">
        <f aca="false">SUMPRODUCT($G$2:G205,$H$2:H205)*$B$87*14.4</f>
        <v>5.9023621558103</v>
      </c>
      <c r="J205" s="32" t="n">
        <f aca="false">LN(D204)-LN(D205)</f>
        <v>0.0050633019565467</v>
      </c>
      <c r="K205" s="26" t="n">
        <f aca="false">SUMPRODUCT($G$2:G205,$J$2:J205)*$B$87*14.4</f>
        <v>16598.0414483615</v>
      </c>
      <c r="L205" s="33" t="n">
        <f aca="false">(-1/D204^2+1/D205^2)/2</f>
        <v>1.29808839441172E-009</v>
      </c>
      <c r="M205" s="34" t="n">
        <f aca="false">SUMPRODUCT($G$2:G205,$L$2:L205)*$B$89*14.4</f>
        <v>0.140776812811821</v>
      </c>
      <c r="N205" s="29" t="n">
        <f aca="false">SUMPRODUCT($G$2:G205,$J$2:J205,$M$2:M205)*$B$87*14.4</f>
        <v>902.50355653702</v>
      </c>
    </row>
    <row r="206" customFormat="false" ht="12.8" hidden="false" customHeight="false" outlineLevel="0" collapsed="false">
      <c r="D206" s="24" t="n">
        <v>1960</v>
      </c>
      <c r="E206" s="23" t="n">
        <f aca="true">INDIRECT("B"&amp;MATCH(D206,$C$1:$C$85,-1))+(D206-INDIRECT("C"&amp;MATCH(D206,$C$1:$C$85,-1)))*(INDIRECT("B"&amp;MATCH(D206,$C$1:$C$85,-1)+1)-INDIRECT("B"&amp;MATCH(D206,$C$1:$C$85,-1)))/(INDIRECT("C"&amp;MATCH(D206,$C$1:$C$85,-1)+1)-INDIRECT("C"&amp;MATCH(D206,$C$1:$C$85,-1)))</f>
        <v>0.31566677526457</v>
      </c>
      <c r="F206" s="23" t="n">
        <f aca="false">1/E206</f>
        <v>3.16789753740117</v>
      </c>
      <c r="G206" s="23" t="n">
        <f aca="false">(D205-D206)*(MIN(F205:F206)+0.5*ABS(F206-F205))</f>
        <v>31.7176844898473</v>
      </c>
      <c r="H206" s="31" t="n">
        <f aca="false">-1/D205+1/D206</f>
        <v>2.58986843468354E-006</v>
      </c>
      <c r="I206" s="25" t="n">
        <f aca="false">SUMPRODUCT($G$2:G206,$H$2:H206)*$B$87*14.4</f>
        <v>5.95306854682199</v>
      </c>
      <c r="J206" s="32" t="n">
        <f aca="false">LN(D205)-LN(D206)</f>
        <v>0.00508906950747168</v>
      </c>
      <c r="K206" s="26" t="n">
        <f aca="false">SUMPRODUCT($G$2:G206,$J$2:J206)*$B$87*14.4</f>
        <v>16697.6790766193</v>
      </c>
      <c r="L206" s="33" t="n">
        <f aca="false">(-1/D205^2+1/D206^2)/2</f>
        <v>1.31800773701262E-009</v>
      </c>
      <c r="M206" s="34" t="n">
        <f aca="false">SUMPRODUCT($G$2:G206,$L$2:L206)*$B$89*14.4</f>
        <v>0.14243658695258</v>
      </c>
      <c r="N206" s="29" t="n">
        <f aca="false">SUMPRODUCT($G$2:G206,$J$2:J206,$M$2:M206)*$B$87*14.4</f>
        <v>916.695600238105</v>
      </c>
    </row>
    <row r="207" customFormat="false" ht="12.8" hidden="false" customHeight="false" outlineLevel="0" collapsed="false">
      <c r="D207" s="24" t="n">
        <v>1950</v>
      </c>
      <c r="E207" s="23" t="n">
        <f aca="true">INDIRECT("B"&amp;MATCH(D207,$C$1:$C$85,-1))+(D207-INDIRECT("C"&amp;MATCH(D207,$C$1:$C$85,-1)))*(INDIRECT("B"&amp;MATCH(D207,$C$1:$C$85,-1)+1)-INDIRECT("B"&amp;MATCH(D207,$C$1:$C$85,-1)))/(INDIRECT("C"&amp;MATCH(D207,$C$1:$C$85,-1)+1)-INDIRECT("C"&amp;MATCH(D207,$C$1:$C$85,-1)))</f>
        <v>0.316497216142972</v>
      </c>
      <c r="F207" s="23" t="n">
        <f aca="false">1/E207</f>
        <v>3.15958545287257</v>
      </c>
      <c r="G207" s="23" t="n">
        <f aca="false">(D206-D207)*(MIN(F206:F207)+0.5*ABS(F207-F206))</f>
        <v>31.6374149513687</v>
      </c>
      <c r="H207" s="31" t="n">
        <f aca="false">-1/D206+1/D207</f>
        <v>2.61643118785971E-006</v>
      </c>
      <c r="I207" s="25" t="n">
        <f aca="false">SUMPRODUCT($G$2:G207,$H$2:H207)*$B$87*14.4</f>
        <v>6.00416536201391</v>
      </c>
      <c r="J207" s="32" t="n">
        <f aca="false">LN(D206)-LN(D207)</f>
        <v>0.00511510066677001</v>
      </c>
      <c r="K207" s="26" t="n">
        <f aca="false">SUMPRODUCT($G$2:G207,$J$2:J207)*$B$87*14.4</f>
        <v>16797.5729147109</v>
      </c>
      <c r="L207" s="33" t="n">
        <f aca="false">(-1/D206^2+1/D207^2)/2</f>
        <v>1.33833672743744E-009</v>
      </c>
      <c r="M207" s="34" t="n">
        <f aca="false">SUMPRODUCT($G$2:G207,$L$2:L207)*$B$89*14.4</f>
        <v>0.144117696236828</v>
      </c>
      <c r="N207" s="29" t="n">
        <f aca="false">SUMPRODUCT($G$2:G207,$J$2:J207,$M$2:M207)*$B$87*14.4</f>
        <v>931.092070052131</v>
      </c>
    </row>
    <row r="208" customFormat="false" ht="12.8" hidden="false" customHeight="false" outlineLevel="0" collapsed="false">
      <c r="D208" s="24" t="n">
        <v>1940</v>
      </c>
      <c r="E208" s="23" t="n">
        <f aca="true">INDIRECT("B"&amp;MATCH(D208,$C$1:$C$85,-1))+(D208-INDIRECT("C"&amp;MATCH(D208,$C$1:$C$85,-1)))*(INDIRECT("B"&amp;MATCH(D208,$C$1:$C$85,-1)+1)-INDIRECT("B"&amp;MATCH(D208,$C$1:$C$85,-1)))/(INDIRECT("C"&amp;MATCH(D208,$C$1:$C$85,-1)+1)-INDIRECT("C"&amp;MATCH(D208,$C$1:$C$85,-1)))</f>
        <v>0.317374153496085</v>
      </c>
      <c r="F208" s="23" t="n">
        <f aca="false">1/E208</f>
        <v>3.15085519404886</v>
      </c>
      <c r="G208" s="23" t="n">
        <f aca="false">(D207-D208)*(MIN(F207:F208)+0.5*ABS(F208-F207))</f>
        <v>31.5522032346072</v>
      </c>
      <c r="H208" s="31" t="n">
        <f aca="false">-1/D207+1/D208</f>
        <v>2.64340470526039E-006</v>
      </c>
      <c r="I208" s="25" t="n">
        <f aca="false">SUMPRODUCT($G$2:G208,$H$2:H208)*$B$87*14.4</f>
        <v>6.05564990633907</v>
      </c>
      <c r="J208" s="32" t="n">
        <f aca="false">LN(D207)-LN(D208)</f>
        <v>0.00514139950041859</v>
      </c>
      <c r="K208" s="26" t="n">
        <f aca="false">SUMPRODUCT($G$2:G208,$J$2:J208)*$B$87*14.4</f>
        <v>16897.7099122527</v>
      </c>
      <c r="L208" s="33" t="n">
        <f aca="false">(-1/D207^2+1/D208^2)/2</f>
        <v>1.35908595076166E-009</v>
      </c>
      <c r="M208" s="34" t="n">
        <f aca="false">SUMPRODUCT($G$2:G208,$L$2:L208)*$B$89*14.4</f>
        <v>0.145820270928339</v>
      </c>
      <c r="N208" s="29" t="n">
        <f aca="false">SUMPRODUCT($G$2:G208,$J$2:J208,$M$2:M208)*$B$87*14.4</f>
        <v>945.694074163627</v>
      </c>
    </row>
    <row r="209" customFormat="false" ht="12.8" hidden="false" customHeight="false" outlineLevel="0" collapsed="false">
      <c r="D209" s="24" t="n">
        <v>1930</v>
      </c>
      <c r="E209" s="23" t="n">
        <f aca="true">INDIRECT("B"&amp;MATCH(D209,$C$1:$C$85,-1))+(D209-INDIRECT("C"&amp;MATCH(D209,$C$1:$C$85,-1)))*(INDIRECT("B"&amp;MATCH(D209,$C$1:$C$85,-1)+1)-INDIRECT("B"&amp;MATCH(D209,$C$1:$C$85,-1)))/(INDIRECT("C"&amp;MATCH(D209,$C$1:$C$85,-1)+1)-INDIRECT("C"&amp;MATCH(D209,$C$1:$C$85,-1)))</f>
        <v>0.318251090849198</v>
      </c>
      <c r="F209" s="23" t="n">
        <f aca="false">1/E209</f>
        <v>3.14217304748799</v>
      </c>
      <c r="G209" s="23" t="n">
        <f aca="false">(D208-D209)*(MIN(F208:F209)+0.5*ABS(F209-F208))</f>
        <v>31.4651412076842</v>
      </c>
      <c r="H209" s="31" t="n">
        <f aca="false">-1/D208+1/D209</f>
        <v>2.6707975001335E-006</v>
      </c>
      <c r="I209" s="25" t="n">
        <f aca="false">SUMPRODUCT($G$2:G209,$H$2:H209)*$B$87*14.4</f>
        <v>6.10752443576362</v>
      </c>
      <c r="J209" s="32" t="n">
        <f aca="false">LN(D208)-LN(D209)</f>
        <v>0.00516797015844261</v>
      </c>
      <c r="K209" s="26" t="n">
        <f aca="false">SUMPRODUCT($G$2:G209,$J$2:J209)*$B$87*14.4</f>
        <v>16998.0866798796</v>
      </c>
      <c r="L209" s="33" t="n">
        <f aca="false">(-1/D208^2+1/D209^2)/2</f>
        <v>1.38026632198024E-009</v>
      </c>
      <c r="M209" s="34" t="n">
        <f aca="false">SUMPRODUCT($G$2:G209,$L$2:L209)*$B$89*14.4</f>
        <v>0.147544607884846</v>
      </c>
      <c r="N209" s="29" t="n">
        <f aca="false">SUMPRODUCT($G$2:G209,$J$2:J209,$M$2:M209)*$B$87*14.4</f>
        <v>960.504124983881</v>
      </c>
    </row>
    <row r="210" customFormat="false" ht="12.8" hidden="false" customHeight="false" outlineLevel="0" collapsed="false">
      <c r="D210" s="24" t="n">
        <v>1920</v>
      </c>
      <c r="E210" s="23" t="n">
        <f aca="true">INDIRECT("B"&amp;MATCH(D210,$C$1:$C$85,-1))+(D210-INDIRECT("C"&amp;MATCH(D210,$C$1:$C$85,-1)))*(INDIRECT("B"&amp;MATCH(D210,$C$1:$C$85,-1)+1)-INDIRECT("B"&amp;MATCH(D210,$C$1:$C$85,-1)))/(INDIRECT("C"&amp;MATCH(D210,$C$1:$C$85,-1)+1)-INDIRECT("C"&amp;MATCH(D210,$C$1:$C$85,-1)))</f>
        <v>0.319128028202311</v>
      </c>
      <c r="F210" s="23" t="n">
        <f aca="false">1/E210</f>
        <v>3.13353861656442</v>
      </c>
      <c r="G210" s="23" t="n">
        <f aca="false">(D209-D210)*(MIN(F209:F210)+0.5*ABS(F210-F209))</f>
        <v>31.378558320262</v>
      </c>
      <c r="H210" s="31" t="n">
        <f aca="false">-1/D209+1/D210</f>
        <v>2.69861830742661E-006</v>
      </c>
      <c r="I210" s="25" t="n">
        <f aca="false">SUMPRODUCT($G$2:G210,$H$2:H210)*$B$87*14.4</f>
        <v>6.15979509438894</v>
      </c>
      <c r="J210" s="32" t="n">
        <f aca="false">LN(D209)-LN(D210)</f>
        <v>0.0051948168771041</v>
      </c>
      <c r="K210" s="26" t="n">
        <f aca="false">SUMPRODUCT($G$2:G210,$J$2:J210)*$B$87*14.4</f>
        <v>17098.7072451729</v>
      </c>
      <c r="L210" s="33" t="n">
        <f aca="false">(-1/D209^2+1/D210^2)/2</f>
        <v>1.40188909806677E-009</v>
      </c>
      <c r="M210" s="34" t="n">
        <f aca="false">SUMPRODUCT($G$2:G210,$L$2:L210)*$B$89*14.4</f>
        <v>0.149291138505624</v>
      </c>
      <c r="N210" s="29" t="n">
        <f aca="false">SUMPRODUCT($G$2:G210,$J$2:J210,$M$2:M210)*$B$87*14.4</f>
        <v>975.5258837336</v>
      </c>
    </row>
    <row r="211" customFormat="false" ht="12.8" hidden="false" customHeight="false" outlineLevel="0" collapsed="false">
      <c r="D211" s="24" t="n">
        <v>1910</v>
      </c>
      <c r="E211" s="23" t="n">
        <f aca="true">INDIRECT("B"&amp;MATCH(D211,$C$1:$C$85,-1))+(D211-INDIRECT("C"&amp;MATCH(D211,$C$1:$C$85,-1)))*(INDIRECT("B"&amp;MATCH(D211,$C$1:$C$85,-1)+1)-INDIRECT("B"&amp;MATCH(D211,$C$1:$C$85,-1)))/(INDIRECT("C"&amp;MATCH(D211,$C$1:$C$85,-1)+1)-INDIRECT("C"&amp;MATCH(D211,$C$1:$C$85,-1)))</f>
        <v>0.320004965555424</v>
      </c>
      <c r="F211" s="23" t="n">
        <f aca="false">1/E211</f>
        <v>3.12495150900027</v>
      </c>
      <c r="G211" s="23" t="n">
        <f aca="false">(D210-D211)*(MIN(F210:F211)+0.5*ABS(F211-F210))</f>
        <v>31.2924506278234</v>
      </c>
      <c r="H211" s="31" t="n">
        <f aca="false">-1/D210+1/D211</f>
        <v>2.7268760907505E-006</v>
      </c>
      <c r="I211" s="25" t="n">
        <f aca="false">SUMPRODUCT($G$2:G211,$H$2:H211)*$B$87*14.4</f>
        <v>6.21246814887876</v>
      </c>
      <c r="J211" s="32" t="n">
        <f aca="false">LN(D210)-LN(D211)</f>
        <v>0.00522194398115161</v>
      </c>
      <c r="K211" s="26" t="n">
        <f aca="false">SUMPRODUCT($G$2:G211,$J$2:J211)*$B$87*14.4</f>
        <v>17199.5756860951</v>
      </c>
      <c r="L211" s="33" t="n">
        <f aca="false">(-1/D210^2+1/D211^2)/2</f>
        <v>1.42396589053966E-009</v>
      </c>
      <c r="M211" s="34" t="n">
        <f aca="false">SUMPRODUCT($G$2:G211,$L$2:L211)*$B$89*14.4</f>
        <v>0.151060305064869</v>
      </c>
      <c r="N211" s="29" t="n">
        <f aca="false">SUMPRODUCT($G$2:G211,$J$2:J211,$M$2:M211)*$B$87*14.4</f>
        <v>990.763101190724</v>
      </c>
    </row>
    <row r="212" customFormat="false" ht="12.8" hidden="false" customHeight="false" outlineLevel="0" collapsed="false">
      <c r="D212" s="24" t="n">
        <v>1900</v>
      </c>
      <c r="E212" s="23" t="n">
        <f aca="true">INDIRECT("B"&amp;MATCH(D212,$C$1:$C$85,-1))+(D212-INDIRECT("C"&amp;MATCH(D212,$C$1:$C$85,-1)))*(INDIRECT("B"&amp;MATCH(D212,$C$1:$C$85,-1)+1)-INDIRECT("B"&amp;MATCH(D212,$C$1:$C$85,-1)))/(INDIRECT("C"&amp;MATCH(D212,$C$1:$C$85,-1)+1)-INDIRECT("C"&amp;MATCH(D212,$C$1:$C$85,-1)))</f>
        <v>0.320881902908537</v>
      </c>
      <c r="F212" s="23" t="n">
        <f aca="false">1/E212</f>
        <v>3.11641133680586</v>
      </c>
      <c r="G212" s="23" t="n">
        <f aca="false">(D211-D212)*(MIN(F211:F212)+0.5*ABS(F212-F211))</f>
        <v>31.2068142290306</v>
      </c>
      <c r="H212" s="31" t="n">
        <f aca="false">-1/D211+1/D212</f>
        <v>2.75558004960038E-006</v>
      </c>
      <c r="I212" s="25" t="n">
        <f aca="false">SUMPRODUCT($G$2:G212,$H$2:H212)*$B$87*14.4</f>
        <v>6.26554999166146</v>
      </c>
      <c r="J212" s="32" t="n">
        <f aca="false">LN(D211)-LN(D212)</f>
        <v>0.00524935588614373</v>
      </c>
      <c r="K212" s="26" t="n">
        <f aca="false">SUMPRODUCT($G$2:G212,$J$2:J212)*$B$87*14.4</f>
        <v>17300.6961321874</v>
      </c>
      <c r="L212" s="33" t="n">
        <f aca="false">(-1/D211^2+1/D212^2)/2</f>
        <v>1.44650867855853E-009</v>
      </c>
      <c r="M212" s="34" t="n">
        <f aca="false">SUMPRODUCT($G$2:G212,$L$2:L212)*$B$89*14.4</f>
        <v>0.152852561048177</v>
      </c>
      <c r="N212" s="29" t="n">
        <f aca="false">SUMPRODUCT($G$2:G212,$J$2:J212,$M$2:M212)*$B$87*14.4</f>
        <v>1006.21962035027</v>
      </c>
    </row>
    <row r="213" customFormat="false" ht="12.8" hidden="false" customHeight="false" outlineLevel="0" collapsed="false">
      <c r="D213" s="24" t="n">
        <v>1890</v>
      </c>
      <c r="E213" s="23" t="n">
        <f aca="true">INDIRECT("B"&amp;MATCH(D213,$C$1:$C$85,-1))+(D213-INDIRECT("C"&amp;MATCH(D213,$C$1:$C$85,-1)))*(INDIRECT("B"&amp;MATCH(D213,$C$1:$C$85,-1)+1)-INDIRECT("B"&amp;MATCH(D213,$C$1:$C$85,-1)))/(INDIRECT("C"&amp;MATCH(D213,$C$1:$C$85,-1)+1)-INDIRECT("C"&amp;MATCH(D213,$C$1:$C$85,-1)))</f>
        <v>0.321793894966207</v>
      </c>
      <c r="F213" s="23" t="n">
        <f aca="false">1/E213</f>
        <v>3.1075791543684</v>
      </c>
      <c r="G213" s="23" t="n">
        <f aca="false">(D212-D213)*(MIN(F212:F213)+0.5*ABS(F213-F212))</f>
        <v>31.1199524558713</v>
      </c>
      <c r="H213" s="31" t="n">
        <f aca="false">-1/D212+1/D213</f>
        <v>2.78473962684494E-006</v>
      </c>
      <c r="I213" s="25" t="n">
        <f aca="false">SUMPRODUCT($G$2:G213,$H$2:H213)*$B$87*14.4</f>
        <v>6.31904423434537</v>
      </c>
      <c r="J213" s="32" t="n">
        <f aca="false">LN(D212)-LN(D213)</f>
        <v>0.00527705710084359</v>
      </c>
      <c r="K213" s="26" t="n">
        <f aca="false">SUMPRODUCT($G$2:G213,$J$2:J213)*$B$87*14.4</f>
        <v>17402.0672515869</v>
      </c>
      <c r="L213" s="33" t="n">
        <f aca="false">(-1/D212^2+1/D213^2)/2</f>
        <v>1.46952982257618E-009</v>
      </c>
      <c r="M213" s="34" t="n">
        <f aca="false">SUMPRODUCT($G$2:G213,$L$2:L213)*$B$89*14.4</f>
        <v>0.154668272733354</v>
      </c>
      <c r="N213" s="29" t="n">
        <f aca="false">SUMPRODUCT($G$2:G213,$J$2:J213,$M$2:M213)*$B$87*14.4</f>
        <v>1021.89851629284</v>
      </c>
    </row>
    <row r="214" customFormat="false" ht="12.8" hidden="false" customHeight="false" outlineLevel="0" collapsed="false">
      <c r="D214" s="24" t="n">
        <v>1880</v>
      </c>
      <c r="E214" s="23" t="n">
        <f aca="true">INDIRECT("B"&amp;MATCH(D214,$C$1:$C$85,-1))+(D214-INDIRECT("C"&amp;MATCH(D214,$C$1:$C$85,-1)))*(INDIRECT("B"&amp;MATCH(D214,$C$1:$C$85,-1)+1)-INDIRECT("B"&amp;MATCH(D214,$C$1:$C$85,-1)))/(INDIRECT("C"&amp;MATCH(D214,$C$1:$C$85,-1)+1)-INDIRECT("C"&amp;MATCH(D214,$C$1:$C$85,-1)))</f>
        <v>0.322706625680671</v>
      </c>
      <c r="F214" s="23" t="n">
        <f aca="false">1/E214</f>
        <v>3.09878979983985</v>
      </c>
      <c r="G214" s="23" t="n">
        <f aca="false">(D213-D214)*(MIN(F213:F214)+0.5*ABS(F214-F213))</f>
        <v>31.0318447710413</v>
      </c>
      <c r="H214" s="31" t="n">
        <f aca="false">-1/D213+1/D214</f>
        <v>2.81436451649215E-006</v>
      </c>
      <c r="I214" s="25" t="n">
        <f aca="false">SUMPRODUCT($G$2:G214,$H$2:H214)*$B$87*14.4</f>
        <v>6.37295449909559</v>
      </c>
      <c r="J214" s="32" t="n">
        <f aca="false">LN(D213)-LN(D214)</f>
        <v>0.00530505222969335</v>
      </c>
      <c r="K214" s="26" t="n">
        <f aca="false">SUMPRODUCT($G$2:G214,$J$2:J214)*$B$87*14.4</f>
        <v>17503.6876239803</v>
      </c>
      <c r="L214" s="33" t="n">
        <f aca="false">(-1/D213^2+1/D214^2)/2</f>
        <v>1.4930420785736E-009</v>
      </c>
      <c r="M214" s="34" t="n">
        <f aca="false">SUMPRODUCT($G$2:G214,$L$2:L214)*$B$89*14.4</f>
        <v>0.156507812587897</v>
      </c>
      <c r="N214" s="29" t="n">
        <f aca="false">SUMPRODUCT($G$2:G214,$J$2:J214,$M$2:M214)*$B$87*14.4</f>
        <v>1037.80289849048</v>
      </c>
    </row>
    <row r="215" customFormat="false" ht="12.8" hidden="false" customHeight="false" outlineLevel="0" collapsed="false">
      <c r="D215" s="24" t="n">
        <v>1870</v>
      </c>
      <c r="E215" s="23" t="n">
        <f aca="true">INDIRECT("B"&amp;MATCH(D215,$C$1:$C$85,-1))+(D215-INDIRECT("C"&amp;MATCH(D215,$C$1:$C$85,-1)))*(INDIRECT("B"&amp;MATCH(D215,$C$1:$C$85,-1)+1)-INDIRECT("B"&amp;MATCH(D215,$C$1:$C$85,-1)))/(INDIRECT("C"&amp;MATCH(D215,$C$1:$C$85,-1)+1)-INDIRECT("C"&amp;MATCH(D215,$C$1:$C$85,-1)))</f>
        <v>0.323619356395136</v>
      </c>
      <c r="F215" s="23" t="n">
        <f aca="false">1/E215</f>
        <v>3.09005002401343</v>
      </c>
      <c r="G215" s="23" t="n">
        <f aca="false">(D214-D215)*(MIN(F214:F215)+0.5*ABS(F215-F214))</f>
        <v>30.9441991192664</v>
      </c>
      <c r="H215" s="31" t="n">
        <f aca="false">-1/D214+1/D215</f>
        <v>2.84446467174878E-006</v>
      </c>
      <c r="I215" s="25" t="n">
        <f aca="false">SUMPRODUCT($G$2:G215,$H$2:H215)*$B$87*14.4</f>
        <v>6.42728745278469</v>
      </c>
      <c r="J215" s="32" t="n">
        <f aca="false">LN(D214)-LN(D215)</f>
        <v>0.00533334597536239</v>
      </c>
      <c r="K215" s="26" t="n">
        <f aca="false">SUMPRODUCT($G$2:G215,$J$2:J215)*$B$87*14.4</f>
        <v>17605.561429187</v>
      </c>
      <c r="L215" s="33" t="n">
        <f aca="false">(-1/D214^2+1/D215^2)/2</f>
        <v>1.51705861290505E-009</v>
      </c>
      <c r="M215" s="34" t="n">
        <f aca="false">SUMPRODUCT($G$2:G215,$L$2:L215)*$B$89*14.4</f>
        <v>0.158371663485299</v>
      </c>
      <c r="N215" s="29" t="n">
        <f aca="false">SUMPRODUCT($G$2:G215,$J$2:J215,$M$2:M215)*$B$87*14.4</f>
        <v>1053.93682248666</v>
      </c>
    </row>
    <row r="216" customFormat="false" ht="12.8" hidden="false" customHeight="false" outlineLevel="0" collapsed="false">
      <c r="D216" s="24" t="n">
        <v>1860</v>
      </c>
      <c r="E216" s="23" t="n">
        <f aca="true">INDIRECT("B"&amp;MATCH(D216,$C$1:$C$85,-1))+(D216-INDIRECT("C"&amp;MATCH(D216,$C$1:$C$85,-1)))*(INDIRECT("B"&amp;MATCH(D216,$C$1:$C$85,-1)+1)-INDIRECT("B"&amp;MATCH(D216,$C$1:$C$85,-1)))/(INDIRECT("C"&amp;MATCH(D216,$C$1:$C$85,-1)+1)-INDIRECT("C"&amp;MATCH(D216,$C$1:$C$85,-1)))</f>
        <v>0.3245320871096</v>
      </c>
      <c r="F216" s="23" t="n">
        <f aca="false">1/E216</f>
        <v>3.08135940857608</v>
      </c>
      <c r="G216" s="23" t="n">
        <f aca="false">(D215-D216)*(MIN(F215:F216)+0.5*ABS(F216-F215))</f>
        <v>30.8570471629476</v>
      </c>
      <c r="H216" s="31" t="n">
        <f aca="false">-1/D215+1/D216</f>
        <v>2.87505031338047E-006</v>
      </c>
      <c r="I216" s="25" t="n">
        <f aca="false">SUMPRODUCT($G$2:G216,$H$2:H216)*$B$87*14.4</f>
        <v>6.48204996177234</v>
      </c>
      <c r="J216" s="32" t="n">
        <f aca="false">LN(D215)-LN(D216)</f>
        <v>0.00536194314138605</v>
      </c>
      <c r="K216" s="26" t="n">
        <f aca="false">SUMPRODUCT($G$2:G216,$J$2:J216)*$B$87*14.4</f>
        <v>17707.6930190604</v>
      </c>
      <c r="L216" s="33" t="n">
        <f aca="false">(-1/D215^2+1/D216^2)/2</f>
        <v>1.54159301778352E-009</v>
      </c>
      <c r="M216" s="34" t="n">
        <f aca="false">SUMPRODUCT($G$2:G216,$L$2:L216)*$B$89*14.4</f>
        <v>0.160260322946552</v>
      </c>
      <c r="N216" s="29" t="n">
        <f aca="false">SUMPRODUCT($G$2:G216,$J$2:J216,$M$2:M216)*$B$87*14.4</f>
        <v>1070.30446406281</v>
      </c>
    </row>
    <row r="217" customFormat="false" ht="12.8" hidden="false" customHeight="false" outlineLevel="0" collapsed="false">
      <c r="D217" s="24" t="n">
        <v>1850</v>
      </c>
      <c r="E217" s="23" t="n">
        <f aca="true">INDIRECT("B"&amp;MATCH(D217,$C$1:$C$85,-1))+(D217-INDIRECT("C"&amp;MATCH(D217,$C$1:$C$85,-1)))*(INDIRECT("B"&amp;MATCH(D217,$C$1:$C$85,-1)+1)-INDIRECT("B"&amp;MATCH(D217,$C$1:$C$85,-1)))/(INDIRECT("C"&amp;MATCH(D217,$C$1:$C$85,-1)+1)-INDIRECT("C"&amp;MATCH(D217,$C$1:$C$85,-1)))</f>
        <v>0.325444817824065</v>
      </c>
      <c r="F217" s="23" t="n">
        <f aca="false">1/E217</f>
        <v>3.07271753990748</v>
      </c>
      <c r="G217" s="23" t="n">
        <f aca="false">(D216-D217)*(MIN(F216:F217)+0.5*ABS(F217-F216))</f>
        <v>30.7703847424178</v>
      </c>
      <c r="H217" s="31" t="n">
        <f aca="false">-1/D216+1/D217</f>
        <v>2.90613193839001E-006</v>
      </c>
      <c r="I217" s="25" t="n">
        <f aca="false">SUMPRODUCT($G$2:G217,$H$2:H217)*$B$87*14.4</f>
        <v>6.53724903394554</v>
      </c>
      <c r="J217" s="32" t="n">
        <f aca="false">LN(D216)-LN(D217)</f>
        <v>0.00539084863487638</v>
      </c>
      <c r="K217" s="26" t="n">
        <f aca="false">SUMPRODUCT($G$2:G217,$J$2:J217)*$B$87*14.4</f>
        <v>17810.0868019924</v>
      </c>
      <c r="L217" s="33" t="n">
        <f aca="false">(-1/D216^2+1/D217^2)/2</f>
        <v>1.56665932743778E-009</v>
      </c>
      <c r="M217" s="34" t="n">
        <f aca="false">SUMPRODUCT($G$2:G217,$L$2:L217)*$B$89*14.4</f>
        <v>0.162174301446303</v>
      </c>
      <c r="N217" s="29" t="n">
        <f aca="false">SUMPRODUCT($G$2:G217,$J$2:J217,$M$2:M217)*$B$87*14.4</f>
        <v>1086.91010428225</v>
      </c>
    </row>
    <row r="218" customFormat="false" ht="12.8" hidden="false" customHeight="false" outlineLevel="0" collapsed="false">
      <c r="D218" s="24" t="n">
        <v>1840</v>
      </c>
      <c r="E218" s="23" t="n">
        <f aca="true">INDIRECT("B"&amp;MATCH(D218,$C$1:$C$85,-1))+(D218-INDIRECT("C"&amp;MATCH(D218,$C$1:$C$85,-1)))*(INDIRECT("B"&amp;MATCH(D218,$C$1:$C$85,-1)+1)-INDIRECT("B"&amp;MATCH(D218,$C$1:$C$85,-1)))/(INDIRECT("C"&amp;MATCH(D218,$C$1:$C$85,-1)+1)-INDIRECT("C"&amp;MATCH(D218,$C$1:$C$85,-1)))</f>
        <v>0.326385591561159</v>
      </c>
      <c r="F218" s="23" t="n">
        <f aca="false">1/E218</f>
        <v>3.06386073973678</v>
      </c>
      <c r="G218" s="23" t="n">
        <f aca="false">(D217-D218)*(MIN(F217:F218)+0.5*ABS(F218-F217))</f>
        <v>30.6828913982213</v>
      </c>
      <c r="H218" s="31" t="n">
        <f aca="false">-1/D217+1/D218</f>
        <v>2.93772032902468E-006</v>
      </c>
      <c r="I218" s="25" t="n">
        <f aca="false">SUMPRODUCT($G$2:G218,$H$2:H218)*$B$87*14.4</f>
        <v>6.59288943547138</v>
      </c>
      <c r="J218" s="32" t="n">
        <f aca="false">LN(D217)-LN(D218)</f>
        <v>0.00542006746933943</v>
      </c>
      <c r="K218" s="26" t="n">
        <f aca="false">SUMPRODUCT($G$2:G218,$J$2:J218)*$B$87*14.4</f>
        <v>17912.7428401835</v>
      </c>
      <c r="L218" s="33" t="n">
        <f aca="false">(-1/D217^2+1/D218^2)/2</f>
        <v>1.59227203497371E-009</v>
      </c>
      <c r="M218" s="34" t="n">
        <f aca="false">SUMPRODUCT($G$2:G218,$L$2:L218)*$B$89*14.4</f>
        <v>0.164114039608827</v>
      </c>
      <c r="N218" s="29" t="n">
        <f aca="false">SUMPRODUCT($G$2:G218,$J$2:J218,$M$2:M218)*$B$87*14.4</f>
        <v>1103.75740140004</v>
      </c>
    </row>
    <row r="219" customFormat="false" ht="12.8" hidden="false" customHeight="false" outlineLevel="0" collapsed="false">
      <c r="D219" s="24" t="n">
        <v>1830</v>
      </c>
      <c r="E219" s="23" t="n">
        <f aca="true">INDIRECT("B"&amp;MATCH(D219,$C$1:$C$85,-1))+(D219-INDIRECT("C"&amp;MATCH(D219,$C$1:$C$85,-1)))*(INDIRECT("B"&amp;MATCH(D219,$C$1:$C$85,-1)+1)-INDIRECT("B"&amp;MATCH(D219,$C$1:$C$85,-1)))/(INDIRECT("C"&amp;MATCH(D219,$C$1:$C$85,-1)+1)-INDIRECT("C"&amp;MATCH(D219,$C$1:$C$85,-1)))</f>
        <v>0.327369908998327</v>
      </c>
      <c r="F219" s="23" t="n">
        <f aca="false">1/E219</f>
        <v>3.05464849551921</v>
      </c>
      <c r="G219" s="23" t="n">
        <f aca="false">(D218-D219)*(MIN(F218:F219)+0.5*ABS(F219-F218))</f>
        <v>30.59254617628</v>
      </c>
      <c r="H219" s="31" t="n">
        <f aca="false">-1/D218+1/D219</f>
        <v>2.96982656212876E-006</v>
      </c>
      <c r="I219" s="25" t="n">
        <f aca="false">SUMPRODUCT($G$2:G219,$H$2:H219)*$B$87*14.4</f>
        <v>6.64897230614005</v>
      </c>
      <c r="J219" s="32" t="n">
        <f aca="false">LN(D218)-LN(D219)</f>
        <v>0.00544960476756451</v>
      </c>
      <c r="K219" s="26" t="n">
        <f aca="false">SUMPRODUCT($G$2:G219,$J$2:J219)*$B$87*14.4</f>
        <v>18015.6543984786</v>
      </c>
      <c r="L219" s="33" t="n">
        <f aca="false">(-1/D218^2+1/D219^2)/2</f>
        <v>1.61844610997456E-009</v>
      </c>
      <c r="M219" s="34" t="n">
        <f aca="false">SUMPRODUCT($G$2:G219,$L$2:L219)*$B$89*14.4</f>
        <v>0.166079858150341</v>
      </c>
      <c r="N219" s="29" t="n">
        <f aca="false">SUMPRODUCT($G$2:G219,$J$2:J219,$M$2:M219)*$B$87*14.4</f>
        <v>1120.84893840371</v>
      </c>
    </row>
    <row r="220" customFormat="false" ht="12.8" hidden="false" customHeight="false" outlineLevel="0" collapsed="false">
      <c r="D220" s="24" t="n">
        <v>1820</v>
      </c>
      <c r="E220" s="23" t="n">
        <f aca="true">INDIRECT("B"&amp;MATCH(D220,$C$1:$C$85,-1))+(D220-INDIRECT("C"&amp;MATCH(D220,$C$1:$C$85,-1)))*(INDIRECT("B"&amp;MATCH(D220,$C$1:$C$85,-1)+1)-INDIRECT("B"&amp;MATCH(D220,$C$1:$C$85,-1)))/(INDIRECT("C"&amp;MATCH(D220,$C$1:$C$85,-1)+1)-INDIRECT("C"&amp;MATCH(D220,$C$1:$C$85,-1)))</f>
        <v>0.328354226435495</v>
      </c>
      <c r="F220" s="23" t="n">
        <f aca="false">1/E220</f>
        <v>3.0454914829502</v>
      </c>
      <c r="G220" s="23" t="n">
        <f aca="false">(D219-D220)*(MIN(F219:F220)+0.5*ABS(F220-F219))</f>
        <v>30.5006998923471</v>
      </c>
      <c r="H220" s="31" t="n">
        <f aca="false">-1/D219+1/D220</f>
        <v>3.00246201885546E-006</v>
      </c>
      <c r="I220" s="25" t="n">
        <f aca="false">SUMPRODUCT($G$2:G220,$H$2:H220)*$B$87*14.4</f>
        <v>6.70550124736792</v>
      </c>
      <c r="J220" s="32" t="n">
        <f aca="false">LN(D219)-LN(D220)</f>
        <v>0.00547946576462532</v>
      </c>
      <c r="K220" s="26" t="n">
        <f aca="false">SUMPRODUCT($G$2:G220,$J$2:J220)*$B$87*14.4</f>
        <v>18118.8191999726</v>
      </c>
      <c r="L220" s="33" t="n">
        <f aca="false">(-1/D219^2+1/D220^2)/2</f>
        <v>1.6451970168772E-009</v>
      </c>
      <c r="M220" s="34" t="n">
        <f aca="false">SUMPRODUCT($G$2:G220,$L$2:L220)*$B$89*14.4</f>
        <v>0.168072169817035</v>
      </c>
      <c r="N220" s="29" t="n">
        <f aca="false">SUMPRODUCT($G$2:G220,$J$2:J220,$M$2:M220)*$B$87*14.4</f>
        <v>1138.18807043956</v>
      </c>
    </row>
    <row r="221" customFormat="false" ht="12.8" hidden="false" customHeight="false" outlineLevel="0" collapsed="false">
      <c r="D221" s="24" t="n">
        <v>1810</v>
      </c>
      <c r="E221" s="23" t="n">
        <f aca="true">INDIRECT("B"&amp;MATCH(D221,$C$1:$C$85,-1))+(D221-INDIRECT("C"&amp;MATCH(D221,$C$1:$C$85,-1)))*(INDIRECT("B"&amp;MATCH(D221,$C$1:$C$85,-1)+1)-INDIRECT("B"&amp;MATCH(D221,$C$1:$C$85,-1)))/(INDIRECT("C"&amp;MATCH(D221,$C$1:$C$85,-1)+1)-INDIRECT("C"&amp;MATCH(D221,$C$1:$C$85,-1)))</f>
        <v>0.329338543872662</v>
      </c>
      <c r="F221" s="23" t="n">
        <f aca="false">1/E221</f>
        <v>3.03638920680553</v>
      </c>
      <c r="G221" s="23" t="n">
        <f aca="false">(D220-D221)*(MIN(F220:F221)+0.5*ABS(F221-F220))</f>
        <v>30.4094034487786</v>
      </c>
      <c r="H221" s="31" t="n">
        <f aca="false">-1/D220+1/D221</f>
        <v>3.03563839475446E-006</v>
      </c>
      <c r="I221" s="25" t="n">
        <f aca="false">SUMPRODUCT($G$2:G221,$H$2:H221)*$B$87*14.4</f>
        <v>6.76248374243698</v>
      </c>
      <c r="J221" s="32" t="n">
        <f aca="false">LN(D220)-LN(D221)</f>
        <v>0.00550965581096996</v>
      </c>
      <c r="K221" s="26" t="n">
        <f aca="false">SUMPRODUCT($G$2:G221,$J$2:J221)*$B$87*14.4</f>
        <v>18222.2419052669</v>
      </c>
      <c r="L221" s="33" t="n">
        <f aca="false">(-1/D220^2+1/D221^2)/2</f>
        <v>1.67254073416286E-009</v>
      </c>
      <c r="M221" s="34" t="n">
        <f aca="false">SUMPRODUCT($G$2:G221,$L$2:L221)*$B$89*14.4</f>
        <v>0.170091531744167</v>
      </c>
      <c r="N221" s="29" t="n">
        <f aca="false">SUMPRODUCT($G$2:G221,$J$2:J221,$M$2:M221)*$B$87*14.4</f>
        <v>1155.77939680019</v>
      </c>
    </row>
    <row r="222" customFormat="false" ht="12.8" hidden="false" customHeight="false" outlineLevel="0" collapsed="false">
      <c r="D222" s="24" t="n">
        <v>1800</v>
      </c>
      <c r="E222" s="23" t="n">
        <f aca="true">INDIRECT("B"&amp;MATCH(D222,$C$1:$C$85,-1))+(D222-INDIRECT("C"&amp;MATCH(D222,$C$1:$C$85,-1)))*(INDIRECT("B"&amp;MATCH(D222,$C$1:$C$85,-1)+1)-INDIRECT("B"&amp;MATCH(D222,$C$1:$C$85,-1)))/(INDIRECT("C"&amp;MATCH(D222,$C$1:$C$85,-1)+1)-INDIRECT("C"&amp;MATCH(D222,$C$1:$C$85,-1)))</f>
        <v>0.33032286130983</v>
      </c>
      <c r="F222" s="23" t="n">
        <f aca="false">1/E222</f>
        <v>3.02734117776377</v>
      </c>
      <c r="G222" s="23" t="n">
        <f aca="false">(D221-D222)*(MIN(F221:F222)+0.5*ABS(F222-F221))</f>
        <v>30.3186519228465</v>
      </c>
      <c r="H222" s="31" t="n">
        <f aca="false">-1/D221+1/D222</f>
        <v>3.06936771025165E-006</v>
      </c>
      <c r="I222" s="25" t="n">
        <f aca="false">SUMPRODUCT($G$2:G222,$H$2:H222)*$B$87*14.4</f>
        <v>6.81992743259572</v>
      </c>
      <c r="J222" s="32" t="n">
        <f aca="false">LN(D221)-LN(D222)</f>
        <v>0.00554018037561477</v>
      </c>
      <c r="K222" s="26" t="n">
        <f aca="false">SUMPRODUCT($G$2:G222,$J$2:J222)*$B$87*14.4</f>
        <v>18325.92723559</v>
      </c>
      <c r="L222" s="33" t="n">
        <f aca="false">(-1/D221^2+1/D222^2)/2</f>
        <v>1.70049377440279E-009</v>
      </c>
      <c r="M222" s="34" t="n">
        <f aca="false">SUMPRODUCT($G$2:G222,$L$2:L222)*$B$89*14.4</f>
        <v>0.17213851595613</v>
      </c>
      <c r="N222" s="29" t="n">
        <f aca="false">SUMPRODUCT($G$2:G222,$J$2:J222,$M$2:M222)*$B$87*14.4</f>
        <v>1173.62763568842</v>
      </c>
    </row>
    <row r="223" customFormat="false" ht="12.8" hidden="false" customHeight="false" outlineLevel="0" collapsed="false">
      <c r="D223" s="24" t="n">
        <v>1790</v>
      </c>
      <c r="E223" s="23" t="n">
        <f aca="true">INDIRECT("B"&amp;MATCH(D223,$C$1:$C$85,-1))+(D223-INDIRECT("C"&amp;MATCH(D223,$C$1:$C$85,-1)))*(INDIRECT("B"&amp;MATCH(D223,$C$1:$C$85,-1)+1)-INDIRECT("B"&amp;MATCH(D223,$C$1:$C$85,-1)))/(INDIRECT("C"&amp;MATCH(D223,$C$1:$C$85,-1)+1)-INDIRECT("C"&amp;MATCH(D223,$C$1:$C$85,-1)))</f>
        <v>0.331307178746997</v>
      </c>
      <c r="F223" s="23" t="n">
        <f aca="false">1/E223</f>
        <v>3.01834691231864</v>
      </c>
      <c r="G223" s="23" t="n">
        <f aca="false">(D222-D223)*(MIN(F222:F223)+0.5*ABS(F223-F222))</f>
        <v>30.2284404504121</v>
      </c>
      <c r="H223" s="31" t="n">
        <f aca="false">-1/D222+1/D223</f>
        <v>3.10366232153937E-006</v>
      </c>
      <c r="I223" s="25" t="n">
        <f aca="false">SUMPRODUCT($G$2:G223,$H$2:H223)*$B$87*14.4</f>
        <v>6.87784012144434</v>
      </c>
      <c r="J223" s="32" t="n">
        <f aca="false">LN(D222)-LN(D223)</f>
        <v>0.00557104504945549</v>
      </c>
      <c r="K223" s="26" t="n">
        <f aca="false">SUMPRODUCT($G$2:G223,$J$2:J223)*$B$87*14.4</f>
        <v>18429.8799743502</v>
      </c>
      <c r="L223" s="33" t="n">
        <f aca="false">(-1/D222^2+1/D223^2)/2</f>
        <v>1.72907320520273E-009</v>
      </c>
      <c r="M223" s="34" t="n">
        <f aca="false">SUMPRODUCT($G$2:G223,$L$2:L223)*$B$89*14.4</f>
        <v>0.174213709855386</v>
      </c>
      <c r="N223" s="29" t="n">
        <f aca="false">SUMPRODUCT($G$2:G223,$J$2:J223,$M$2:M223)*$B$87*14.4</f>
        <v>1191.73762795746</v>
      </c>
    </row>
    <row r="224" customFormat="false" ht="12.8" hidden="false" customHeight="false" outlineLevel="0" collapsed="false">
      <c r="D224" s="24" t="n">
        <v>1780</v>
      </c>
      <c r="E224" s="23" t="n">
        <f aca="true">INDIRECT("B"&amp;MATCH(D224,$C$1:$C$85,-1))+(D224-INDIRECT("C"&amp;MATCH(D224,$C$1:$C$85,-1)))*(INDIRECT("B"&amp;MATCH(D224,$C$1:$C$85,-1)+1)-INDIRECT("B"&amp;MATCH(D224,$C$1:$C$85,-1)))/(INDIRECT("C"&amp;MATCH(D224,$C$1:$C$85,-1)+1)-INDIRECT("C"&amp;MATCH(D224,$C$1:$C$85,-1)))</f>
        <v>0.332377841222437</v>
      </c>
      <c r="F224" s="23" t="n">
        <f aca="false">1/E224</f>
        <v>3.0086241499197</v>
      </c>
      <c r="G224" s="23" t="n">
        <f aca="false">(D223-D224)*(MIN(F223:F224)+0.5*ABS(F224-F223))</f>
        <v>30.1348553111917</v>
      </c>
      <c r="H224" s="31" t="n">
        <f aca="false">-1/D223+1/D224</f>
        <v>3.13853493189389E-006</v>
      </c>
      <c r="I224" s="25" t="n">
        <f aca="false">SUMPRODUCT($G$2:G224,$H$2:H224)*$B$87*14.4</f>
        <v>6.93622220648916</v>
      </c>
      <c r="J224" s="32" t="n">
        <f aca="false">LN(D223)-LN(D224)</f>
        <v>0.00560225554866989</v>
      </c>
      <c r="K224" s="26" t="n">
        <f aca="false">SUMPRODUCT($G$2:G224,$J$2:J224)*$B$87*14.4</f>
        <v>18534.0914510368</v>
      </c>
      <c r="L224" s="33" t="n">
        <f aca="false">(-1/D223^2+1/D224^2)/2</f>
        <v>1.7582966710911E-009</v>
      </c>
      <c r="M224" s="34" t="n">
        <f aca="false">SUMPRODUCT($G$2:G224,$L$2:L224)*$B$89*14.4</f>
        <v>0.176317443846503</v>
      </c>
      <c r="N224" s="29" t="n">
        <f aca="false">SUMPRODUCT($G$2:G224,$J$2:J224,$M$2:M224)*$B$87*14.4</f>
        <v>1210.11192914632</v>
      </c>
    </row>
    <row r="225" customFormat="false" ht="12.8" hidden="false" customHeight="false" outlineLevel="0" collapsed="false">
      <c r="D225" s="24" t="n">
        <v>1770</v>
      </c>
      <c r="E225" s="23" t="n">
        <f aca="true">INDIRECT("B"&amp;MATCH(D225,$C$1:$C$85,-1))+(D225-INDIRECT("C"&amp;MATCH(D225,$C$1:$C$85,-1)))*(INDIRECT("B"&amp;MATCH(D225,$C$1:$C$85,-1)+1)-INDIRECT("B"&amp;MATCH(D225,$C$1:$C$85,-1)))/(INDIRECT("C"&amp;MATCH(D225,$C$1:$C$85,-1)+1)-INDIRECT("C"&amp;MATCH(D225,$C$1:$C$85,-1)))</f>
        <v>0.33346953874366</v>
      </c>
      <c r="F225" s="23" t="n">
        <f aca="false">1/E225</f>
        <v>2.99877465200414</v>
      </c>
      <c r="G225" s="23" t="n">
        <f aca="false">(D224-D225)*(MIN(F224:F225)+0.5*ABS(F225-F224))</f>
        <v>30.0369940096192</v>
      </c>
      <c r="H225" s="31" t="n">
        <f aca="false">-1/D224+1/D225</f>
        <v>3.17399860344058E-006</v>
      </c>
      <c r="I225" s="25" t="n">
        <f aca="false">SUMPRODUCT($G$2:G225,$H$2:H225)*$B$87*14.4</f>
        <v>6.99507224117913</v>
      </c>
      <c r="J225" s="32" t="n">
        <f aca="false">LN(D224)-LN(D225)</f>
        <v>0.00563381771825622</v>
      </c>
      <c r="K225" s="26" t="n">
        <f aca="false">SUMPRODUCT($G$2:G225,$J$2:J225)*$B$87*14.4</f>
        <v>18638.5497100281</v>
      </c>
      <c r="L225" s="33" t="n">
        <f aca="false">(-1/D224^2+1/D225^2)/2</f>
        <v>1.78818241639913E-009</v>
      </c>
      <c r="M225" s="34" t="n">
        <f aca="false">SUMPRODUCT($G$2:G225,$L$2:L225)*$B$89*14.4</f>
        <v>0.178449987095562</v>
      </c>
      <c r="N225" s="29" t="n">
        <f aca="false">SUMPRODUCT($G$2:G225,$J$2:J225,$M$2:M225)*$B$87*14.4</f>
        <v>1228.75250411535</v>
      </c>
    </row>
    <row r="226" customFormat="false" ht="12.8" hidden="false" customHeight="false" outlineLevel="0" collapsed="false">
      <c r="D226" s="24" t="n">
        <v>1760</v>
      </c>
      <c r="E226" s="23" t="n">
        <f aca="true">INDIRECT("B"&amp;MATCH(D226,$C$1:$C$85,-1))+(D226-INDIRECT("C"&amp;MATCH(D226,$C$1:$C$85,-1)))*(INDIRECT("B"&amp;MATCH(D226,$C$1:$C$85,-1)+1)-INDIRECT("B"&amp;MATCH(D226,$C$1:$C$85,-1)))/(INDIRECT("C"&amp;MATCH(D226,$C$1:$C$85,-1)+1)-INDIRECT("C"&amp;MATCH(D226,$C$1:$C$85,-1)))</f>
        <v>0.334561236264882</v>
      </c>
      <c r="F226" s="23" t="n">
        <f aca="false">1/E226</f>
        <v>2.98898943333731</v>
      </c>
      <c r="G226" s="23" t="n">
        <f aca="false">(D225-D226)*(MIN(F225:F226)+0.5*ABS(F226-F225))</f>
        <v>29.9388204267073</v>
      </c>
      <c r="H226" s="31" t="n">
        <f aca="false">-1/D225+1/D226</f>
        <v>3.21006676938876E-006</v>
      </c>
      <c r="I226" s="25" t="n">
        <f aca="false">SUMPRODUCT($G$2:G226,$H$2:H226)*$B$87*14.4</f>
        <v>7.05439649373517</v>
      </c>
      <c r="J226" s="32" t="n">
        <f aca="false">LN(D225)-LN(D226)</f>
        <v>0.00566573753567745</v>
      </c>
      <c r="K226" s="26" t="n">
        <f aca="false">SUMPRODUCT($G$2:G226,$J$2:J226)*$B$87*14.4</f>
        <v>18743.2564555974</v>
      </c>
      <c r="L226" s="33" t="n">
        <f aca="false">(-1/D225^2+1/D226^2)/2</f>
        <v>1.8187493091844E-009</v>
      </c>
      <c r="M226" s="34" t="n">
        <f aca="false">SUMPRODUCT($G$2:G226,$L$2:L226)*$B$89*14.4</f>
        <v>0.180611894487246</v>
      </c>
      <c r="N226" s="29" t="n">
        <f aca="false">SUMPRODUCT($G$2:G226,$J$2:J226,$M$2:M226)*$B$87*14.4</f>
        <v>1247.66378779821</v>
      </c>
    </row>
    <row r="227" customFormat="false" ht="12.8" hidden="false" customHeight="false" outlineLevel="0" collapsed="false">
      <c r="D227" s="24" t="n">
        <v>1750</v>
      </c>
      <c r="E227" s="23" t="n">
        <f aca="true">INDIRECT("B"&amp;MATCH(D227,$C$1:$C$85,-1))+(D227-INDIRECT("C"&amp;MATCH(D227,$C$1:$C$85,-1)))*(INDIRECT("B"&amp;MATCH(D227,$C$1:$C$85,-1)+1)-INDIRECT("B"&amp;MATCH(D227,$C$1:$C$85,-1)))/(INDIRECT("C"&amp;MATCH(D227,$C$1:$C$85,-1)+1)-INDIRECT("C"&amp;MATCH(D227,$C$1:$C$85,-1)))</f>
        <v>0.335652933786104</v>
      </c>
      <c r="F227" s="23" t="n">
        <f aca="false">1/E227</f>
        <v>2.97926786672228</v>
      </c>
      <c r="G227" s="23" t="n">
        <f aca="false">(D226-D227)*(MIN(F226:F227)+0.5*ABS(F227-F226))</f>
        <v>29.8412865002979</v>
      </c>
      <c r="H227" s="31" t="n">
        <f aca="false">-1/D226+1/D227</f>
        <v>3.24675324675332E-006</v>
      </c>
      <c r="I227" s="25" t="n">
        <f aca="false">SUMPRODUCT($G$2:G227,$H$2:H227)*$B$87*14.4</f>
        <v>7.11420326396718</v>
      </c>
      <c r="J227" s="32" t="n">
        <f aca="false">LN(D226)-LN(D227)</f>
        <v>0.0056980211146378</v>
      </c>
      <c r="K227" s="26" t="n">
        <f aca="false">SUMPRODUCT($G$2:G227,$J$2:J227)*$B$87*14.4</f>
        <v>18848.2167693881</v>
      </c>
      <c r="L227" s="33" t="n">
        <f aca="false">(-1/D226^2+1/D227^2)/2</f>
        <v>1.85001686625063E-009</v>
      </c>
      <c r="M227" s="34" t="n">
        <f aca="false">SUMPRODUCT($G$2:G227,$L$2:L227)*$B$89*14.4</f>
        <v>0.182803804849136</v>
      </c>
      <c r="N227" s="29" t="n">
        <f aca="false">SUMPRODUCT($G$2:G227,$J$2:J227,$M$2:M227)*$B$87*14.4</f>
        <v>1266.85093251731</v>
      </c>
    </row>
    <row r="228" customFormat="false" ht="12.8" hidden="false" customHeight="false" outlineLevel="0" collapsed="false">
      <c r="D228" s="24" t="n">
        <v>1740</v>
      </c>
      <c r="E228" s="23" t="n">
        <f aca="true">INDIRECT("B"&amp;MATCH(D228,$C$1:$C$85,-1))+(D228-INDIRECT("C"&amp;MATCH(D228,$C$1:$C$85,-1)))*(INDIRECT("B"&amp;MATCH(D228,$C$1:$C$85,-1)+1)-INDIRECT("B"&amp;MATCH(D228,$C$1:$C$85,-1)))/(INDIRECT("C"&amp;MATCH(D228,$C$1:$C$85,-1)+1)-INDIRECT("C"&amp;MATCH(D228,$C$1:$C$85,-1)))</f>
        <v>0.336744631307327</v>
      </c>
      <c r="F228" s="23" t="n">
        <f aca="false">1/E228</f>
        <v>2.96960933309538</v>
      </c>
      <c r="G228" s="23" t="n">
        <f aca="false">(D227-D228)*(MIN(F227:F228)+0.5*ABS(F228-F227))</f>
        <v>29.7443859990883</v>
      </c>
      <c r="H228" s="31" t="n">
        <f aca="false">-1/D227+1/D228</f>
        <v>3.28407224958944E-006</v>
      </c>
      <c r="I228" s="25" t="n">
        <f aca="false">SUMPRODUCT($G$2:G228,$H$2:H228)*$B$87*14.4</f>
        <v>7.17450103181135</v>
      </c>
      <c r="J228" s="32" t="n">
        <f aca="false">LN(D227)-LN(D228)</f>
        <v>0.00573067470898447</v>
      </c>
      <c r="K228" s="26" t="n">
        <f aca="false">SUMPRODUCT($G$2:G228,$J$2:J228)*$B$87*14.4</f>
        <v>18953.4357983653</v>
      </c>
      <c r="L228" s="33" t="n">
        <f aca="false">(-1/D227^2+1/D228^2)/2</f>
        <v>1.8820052793214E-009</v>
      </c>
      <c r="M228" s="34" t="n">
        <f aca="false">SUMPRODUCT($G$2:G228,$L$2:L228)*$B$89*14.4</f>
        <v>0.185026374631206</v>
      </c>
      <c r="N228" s="29" t="n">
        <f aca="false">SUMPRODUCT($G$2:G228,$J$2:J228,$M$2:M228)*$B$87*14.4</f>
        <v>1286.31922799118</v>
      </c>
    </row>
    <row r="229" customFormat="false" ht="12.8" hidden="false" customHeight="false" outlineLevel="0" collapsed="false">
      <c r="D229" s="24" t="n">
        <v>1730</v>
      </c>
      <c r="E229" s="23" t="n">
        <f aca="true">INDIRECT("B"&amp;MATCH(D229,$C$1:$C$85,-1))+(D229-INDIRECT("C"&amp;MATCH(D229,$C$1:$C$85,-1)))*(INDIRECT("B"&amp;MATCH(D229,$C$1:$C$85,-1)+1)-INDIRECT("B"&amp;MATCH(D229,$C$1:$C$85,-1)))/(INDIRECT("C"&amp;MATCH(D229,$C$1:$C$85,-1)+1)-INDIRECT("C"&amp;MATCH(D229,$C$1:$C$85,-1)))</f>
        <v>0.337847951557822</v>
      </c>
      <c r="F229" s="23" t="n">
        <f aca="false">1/E229</f>
        <v>2.95991139028366</v>
      </c>
      <c r="G229" s="23" t="n">
        <f aca="false">(D228-D229)*(MIN(F228:F229)+0.5*ABS(F229-F228))</f>
        <v>29.6476036168952</v>
      </c>
      <c r="H229" s="31" t="n">
        <f aca="false">-1/D228+1/D229</f>
        <v>3.32203840276398E-006</v>
      </c>
      <c r="I229" s="25" t="n">
        <f aca="false">SUMPRODUCT($G$2:G229,$H$2:H229)*$B$87*14.4</f>
        <v>7.23529741842478</v>
      </c>
      <c r="J229" s="32" t="n">
        <f aca="false">LN(D228)-LN(D229)</f>
        <v>0.0057637047167507</v>
      </c>
      <c r="K229" s="26" t="n">
        <f aca="false">SUMPRODUCT($G$2:G229,$J$2:J229)*$B$87*14.4</f>
        <v>19058.9169451196</v>
      </c>
      <c r="L229" s="33" t="n">
        <f aca="false">(-1/D228^2+1/D229^2)/2</f>
        <v>1.91473544242754E-009</v>
      </c>
      <c r="M229" s="34" t="n">
        <f aca="false">SUMPRODUCT($G$2:G229,$L$2:L229)*$B$89*14.4</f>
        <v>0.187280239797441</v>
      </c>
      <c r="N229" s="29" t="n">
        <f aca="false">SUMPRODUCT($G$2:G229,$J$2:J229,$M$2:M229)*$B$87*14.4</f>
        <v>1306.07376244942</v>
      </c>
    </row>
    <row r="230" customFormat="false" ht="12.8" hidden="false" customHeight="false" outlineLevel="0" collapsed="false">
      <c r="D230" s="24" t="n">
        <v>1720</v>
      </c>
      <c r="E230" s="23" t="n">
        <f aca="true">INDIRECT("B"&amp;MATCH(D230,$C$1:$C$85,-1))+(D230-INDIRECT("C"&amp;MATCH(D230,$C$1:$C$85,-1)))*(INDIRECT("B"&amp;MATCH(D230,$C$1:$C$85,-1)+1)-INDIRECT("B"&amp;MATCH(D230,$C$1:$C$85,-1)))/(INDIRECT("C"&amp;MATCH(D230,$C$1:$C$85,-1)+1)-INDIRECT("C"&amp;MATCH(D230,$C$1:$C$85,-1)))</f>
        <v>0.338993339121071</v>
      </c>
      <c r="F230" s="23" t="n">
        <f aca="false">1/E230</f>
        <v>2.94991046901618</v>
      </c>
      <c r="G230" s="23" t="n">
        <f aca="false">(D229-D230)*(MIN(F229:F230)+0.5*ABS(F230-F229))</f>
        <v>29.5491092964992</v>
      </c>
      <c r="H230" s="31" t="n">
        <f aca="false">-1/D229+1/D230</f>
        <v>3.3606667562844E-006</v>
      </c>
      <c r="I230" s="25" t="n">
        <f aca="false">SUMPRODUCT($G$2:G230,$H$2:H230)*$B$87*14.4</f>
        <v>7.29659641539941</v>
      </c>
      <c r="J230" s="32" t="n">
        <f aca="false">LN(D229)-LN(D230)</f>
        <v>0.00579711768432567</v>
      </c>
      <c r="K230" s="26" t="n">
        <f aca="false">SUMPRODUCT($G$2:G230,$J$2:J230)*$B$87*14.4</f>
        <v>19164.657122639</v>
      </c>
      <c r="L230" s="33" t="n">
        <f aca="false">(-1/D229^2+1/D230^2)/2</f>
        <v>1.94822898057221E-009</v>
      </c>
      <c r="M230" s="34" t="n">
        <f aca="false">SUMPRODUCT($G$2:G230,$L$2:L230)*$B$89*14.4</f>
        <v>0.189565912035756</v>
      </c>
      <c r="N230" s="29" t="n">
        <f aca="false">SUMPRODUCT($G$2:G230,$J$2:J230,$M$2:M230)*$B$87*14.4</f>
        <v>1326.11849563971</v>
      </c>
    </row>
    <row r="231" customFormat="false" ht="12.8" hidden="false" customHeight="false" outlineLevel="0" collapsed="false">
      <c r="D231" s="24" t="n">
        <v>1710</v>
      </c>
      <c r="E231" s="23" t="n">
        <f aca="true">INDIRECT("B"&amp;MATCH(D231,$C$1:$C$85,-1))+(D231-INDIRECT("C"&amp;MATCH(D231,$C$1:$C$85,-1)))*(INDIRECT("B"&amp;MATCH(D231,$C$1:$C$85,-1)+1)-INDIRECT("B"&amp;MATCH(D231,$C$1:$C$85,-1)))/(INDIRECT("C"&amp;MATCH(D231,$C$1:$C$85,-1)+1)-INDIRECT("C"&amp;MATCH(D231,$C$1:$C$85,-1)))</f>
        <v>0.340138726684321</v>
      </c>
      <c r="F231" s="23" t="n">
        <f aca="false">1/E231</f>
        <v>2.93997690221287</v>
      </c>
      <c r="G231" s="23" t="n">
        <f aca="false">(D230-D231)*(MIN(F230:F231)+0.5*ABS(F231-F230))</f>
        <v>29.4494368561453</v>
      </c>
      <c r="H231" s="31" t="n">
        <f aca="false">-1/D230+1/D231</f>
        <v>3.39997280021762E-006</v>
      </c>
      <c r="I231" s="25" t="n">
        <f aca="false">SUMPRODUCT($G$2:G231,$H$2:H231)*$B$87*14.4</f>
        <v>7.35840317301222</v>
      </c>
      <c r="J231" s="32" t="n">
        <f aca="false">LN(D230)-LN(D231)</f>
        <v>0.00583092031079335</v>
      </c>
      <c r="K231" s="26" t="n">
        <f aca="false">SUMPRODUCT($G$2:G231,$J$2:J231)*$B$87*14.4</f>
        <v>19270.6551112952</v>
      </c>
      <c r="L231" s="33" t="n">
        <f aca="false">(-1/D230^2+1/D231^2)/2</f>
        <v>1.98250827974067E-009</v>
      </c>
      <c r="M231" s="34" t="n">
        <f aca="false">SUMPRODUCT($G$2:G231,$L$2:L231)*$B$89*14.4</f>
        <v>0.191883955441223</v>
      </c>
      <c r="N231" s="29" t="n">
        <f aca="false">SUMPRODUCT($G$2:G231,$J$2:J231,$M$2:M231)*$B$87*14.4</f>
        <v>1346.45780897188</v>
      </c>
    </row>
    <row r="232" customFormat="false" ht="12.8" hidden="false" customHeight="false" outlineLevel="0" collapsed="false">
      <c r="D232" s="24" t="n">
        <v>1700</v>
      </c>
      <c r="E232" s="23" t="n">
        <f aca="true">INDIRECT("B"&amp;MATCH(D232,$C$1:$C$85,-1))+(D232-INDIRECT("C"&amp;MATCH(D232,$C$1:$C$85,-1)))*(INDIRECT("B"&amp;MATCH(D232,$C$1:$C$85,-1)+1)-INDIRECT("B"&amp;MATCH(D232,$C$1:$C$85,-1)))/(INDIRECT("C"&amp;MATCH(D232,$C$1:$C$85,-1)+1)-INDIRECT("C"&amp;MATCH(D232,$C$1:$C$85,-1)))</f>
        <v>0.34128411424757</v>
      </c>
      <c r="F232" s="23" t="n">
        <f aca="false">1/E232</f>
        <v>2.93011001172645</v>
      </c>
      <c r="G232" s="23" t="n">
        <f aca="false">(D231-D232)*(MIN(F231:F232)+0.5*ABS(F232-F231))</f>
        <v>29.3504345696966</v>
      </c>
      <c r="H232" s="31" t="n">
        <f aca="false">-1/D231+1/D232</f>
        <v>3.4399724802201E-006</v>
      </c>
      <c r="I232" s="25" t="n">
        <f aca="false">SUMPRODUCT($G$2:G232,$H$2:H232)*$B$87*14.4</f>
        <v>7.42072684426176</v>
      </c>
      <c r="J232" s="32" t="n">
        <f aca="false">LN(D231)-LN(D232)</f>
        <v>0.0058651194523982</v>
      </c>
      <c r="K232" s="26" t="n">
        <f aca="false">SUMPRODUCT($G$2:G232,$J$2:J232)*$B$87*14.4</f>
        <v>19376.9163615501</v>
      </c>
      <c r="L232" s="33" t="n">
        <f aca="false">(-1/D231^2+1/D232^2)/2</f>
        <v>2.01759651832657E-009</v>
      </c>
      <c r="M232" s="34" t="n">
        <f aca="false">SUMPRODUCT($G$2:G232,$L$2:L232)*$B$89*14.4</f>
        <v>0.19423509503592</v>
      </c>
      <c r="N232" s="29" t="n">
        <f aca="false">SUMPRODUCT($G$2:G232,$J$2:J232,$M$2:M232)*$B$87*14.4</f>
        <v>1367.09747301377</v>
      </c>
    </row>
    <row r="233" customFormat="false" ht="12.8" hidden="false" customHeight="false" outlineLevel="0" collapsed="false">
      <c r="D233" s="24" t="n">
        <v>1690</v>
      </c>
      <c r="E233" s="23" t="n">
        <f aca="true">INDIRECT("B"&amp;MATCH(D233,$C$1:$C$85,-1))+(D233-INDIRECT("C"&amp;MATCH(D233,$C$1:$C$85,-1)))*(INDIRECT("B"&amp;MATCH(D233,$C$1:$C$85,-1)+1)-INDIRECT("B"&amp;MATCH(D233,$C$1:$C$85,-1)))/(INDIRECT("C"&amp;MATCH(D233,$C$1:$C$85,-1)+1)-INDIRECT("C"&amp;MATCH(D233,$C$1:$C$85,-1)))</f>
        <v>0.34242950181082</v>
      </c>
      <c r="F233" s="23" t="n">
        <f aca="false">1/E233</f>
        <v>2.92030912848293</v>
      </c>
      <c r="G233" s="23" t="n">
        <f aca="false">(D232-D233)*(MIN(F232:F233)+0.5*ABS(F233-F232))</f>
        <v>29.2520957010469</v>
      </c>
      <c r="H233" s="31" t="n">
        <f aca="false">-1/D232+1/D233</f>
        <v>3.48068221371395E-006</v>
      </c>
      <c r="I233" s="25" t="n">
        <f aca="false">SUMPRODUCT($G$2:G233,$H$2:H233)*$B$87*14.4</f>
        <v>7.48357678659099</v>
      </c>
      <c r="J233" s="32" t="n">
        <f aca="false">LN(D232)-LN(D233)</f>
        <v>0.0058997221271877</v>
      </c>
      <c r="K233" s="26" t="n">
        <f aca="false">SUMPRODUCT($G$2:G233,$J$2:J233)*$B$87*14.4</f>
        <v>19483.4463958035</v>
      </c>
      <c r="L233" s="33" t="n">
        <f aca="false">(-1/D232^2+1/D233^2)/2</f>
        <v>2.05351770005049E-009</v>
      </c>
      <c r="M233" s="34" t="n">
        <f aca="false">SUMPRODUCT($G$2:G233,$L$2:L233)*$B$89*14.4</f>
        <v>0.196620076432576</v>
      </c>
      <c r="N233" s="29" t="n">
        <f aca="false">SUMPRODUCT($G$2:G233,$J$2:J233,$M$2:M233)*$B$87*14.4</f>
        <v>1388.04341649104</v>
      </c>
    </row>
    <row r="234" customFormat="false" ht="12.8" hidden="false" customHeight="false" outlineLevel="0" collapsed="false">
      <c r="D234" s="24" t="n">
        <v>1680</v>
      </c>
      <c r="E234" s="23" t="n">
        <f aca="true">INDIRECT("B"&amp;MATCH(D234,$C$1:$C$85,-1))+(D234-INDIRECT("C"&amp;MATCH(D234,$C$1:$C$85,-1)))*(INDIRECT("B"&amp;MATCH(D234,$C$1:$C$85,-1)+1)-INDIRECT("B"&amp;MATCH(D234,$C$1:$C$85,-1)))/(INDIRECT("C"&amp;MATCH(D234,$C$1:$C$85,-1)+1)-INDIRECT("C"&amp;MATCH(D234,$C$1:$C$85,-1)))</f>
        <v>0.34357488937407</v>
      </c>
      <c r="F234" s="23" t="n">
        <f aca="false">1/E234</f>
        <v>2.91057359233038</v>
      </c>
      <c r="G234" s="23" t="n">
        <f aca="false">(D233-D234)*(MIN(F233:F234)+0.5*ABS(F234-F233))</f>
        <v>29.1544136040666</v>
      </c>
      <c r="H234" s="31" t="n">
        <f aca="false">-1/D233+1/D234</f>
        <v>3.52211890673434E-006</v>
      </c>
      <c r="I234" s="25" t="n">
        <f aca="false">SUMPRODUCT($G$2:G234,$H$2:H234)*$B$87*14.4</f>
        <v>7.54696256794975</v>
      </c>
      <c r="J234" s="32" t="n">
        <f aca="false">LN(D233)-LN(D234)</f>
        <v>0.00593473551981472</v>
      </c>
      <c r="K234" s="26" t="n">
        <f aca="false">SUMPRODUCT($G$2:G234,$J$2:J234)*$B$87*14.4</f>
        <v>19590.2508104306</v>
      </c>
      <c r="L234" s="33" t="n">
        <f aca="false">(-1/D233^2+1/D234^2)/2</f>
        <v>2.09029668845001E-009</v>
      </c>
      <c r="M234" s="34" t="n">
        <f aca="false">SUMPRODUCT($G$2:G234,$L$2:L234)*$B$89*14.4</f>
        <v>0.199039666554807</v>
      </c>
      <c r="N234" s="29" t="n">
        <f aca="false">SUMPRODUCT($G$2:G234,$J$2:J234,$M$2:M234)*$B$87*14.4</f>
        <v>1409.30173156501</v>
      </c>
    </row>
    <row r="235" customFormat="false" ht="12.8" hidden="false" customHeight="false" outlineLevel="0" collapsed="false">
      <c r="D235" s="24" t="n">
        <v>1670</v>
      </c>
      <c r="E235" s="23" t="n">
        <f aca="true">INDIRECT("B"&amp;MATCH(D235,$C$1:$C$85,-1))+(D235-INDIRECT("C"&amp;MATCH(D235,$C$1:$C$85,-1)))*(INDIRECT("B"&amp;MATCH(D235,$C$1:$C$85,-1)+1)-INDIRECT("B"&amp;MATCH(D235,$C$1:$C$85,-1)))/(INDIRECT("C"&amp;MATCH(D235,$C$1:$C$85,-1)+1)-INDIRECT("C"&amp;MATCH(D235,$C$1:$C$85,-1)))</f>
        <v>0.344787802900193</v>
      </c>
      <c r="F235" s="23" t="n">
        <f aca="false">1/E235</f>
        <v>2.90033461621458</v>
      </c>
      <c r="G235" s="23" t="n">
        <f aca="false">(D234-D235)*(MIN(F234:F235)+0.5*ABS(F235-F234))</f>
        <v>29.0545410427248</v>
      </c>
      <c r="H235" s="31" t="n">
        <f aca="false">-1/D234+1/D235</f>
        <v>3.56429997148554E-006</v>
      </c>
      <c r="I235" s="25" t="n">
        <f aca="false">SUMPRODUCT($G$2:G235,$H$2:H235)*$B$87*14.4</f>
        <v>7.61088772307388</v>
      </c>
      <c r="J235" s="32" t="n">
        <f aca="false">LN(D234)-LN(D235)</f>
        <v>0.00597016698650421</v>
      </c>
      <c r="K235" s="26" t="n">
        <f aca="false">SUMPRODUCT($G$2:G235,$J$2:J235)*$B$87*14.4</f>
        <v>19697.3248091912</v>
      </c>
      <c r="L235" s="33" t="n">
        <f aca="false">(-1/D234^2+1/D235^2)/2</f>
        <v>2.12795924302764E-009</v>
      </c>
      <c r="M235" s="34" t="n">
        <f aca="false">SUMPRODUCT($G$2:G235,$L$2:L235)*$B$89*14.4</f>
        <v>0.201494414385023</v>
      </c>
      <c r="N235" s="29" t="n">
        <f aca="false">SUMPRODUCT($G$2:G235,$J$2:J235,$M$2:M235)*$B$87*14.4</f>
        <v>1430.87654424114</v>
      </c>
    </row>
    <row r="236" customFormat="false" ht="12.8" hidden="false" customHeight="false" outlineLevel="0" collapsed="false">
      <c r="D236" s="24" t="n">
        <v>1660</v>
      </c>
      <c r="E236" s="23" t="n">
        <f aca="true">INDIRECT("B"&amp;MATCH(D236,$C$1:$C$85,-1))+(D236-INDIRECT("C"&amp;MATCH(D236,$C$1:$C$85,-1)))*(INDIRECT("B"&amp;MATCH(D236,$C$1:$C$85,-1)+1)-INDIRECT("B"&amp;MATCH(D236,$C$1:$C$85,-1)))/(INDIRECT("C"&amp;MATCH(D236,$C$1:$C$85,-1)+1)-INDIRECT("C"&amp;MATCH(D236,$C$1:$C$85,-1)))</f>
        <v>0.346040570547497</v>
      </c>
      <c r="F236" s="23" t="n">
        <f aca="false">1/E236</f>
        <v>2.88983456020149</v>
      </c>
      <c r="G236" s="23" t="n">
        <f aca="false">(D235-D236)*(MIN(F235:F236)+0.5*ABS(F236-F235))</f>
        <v>28.9508458820804</v>
      </c>
      <c r="H236" s="31" t="n">
        <f aca="false">-1/D235+1/D236</f>
        <v>3.60724334463609E-006</v>
      </c>
      <c r="I236" s="25" t="n">
        <f aca="false">SUMPRODUCT($G$2:G236,$H$2:H236)*$B$87*14.4</f>
        <v>7.67535216423475</v>
      </c>
      <c r="J236" s="32" t="n">
        <f aca="false">LN(D235)-LN(D236)</f>
        <v>0.00600602406021178</v>
      </c>
      <c r="K236" s="26" t="n">
        <f aca="false">SUMPRODUCT($G$2:G236,$J$2:J236)*$B$87*14.4</f>
        <v>19804.6574584332</v>
      </c>
      <c r="L236" s="33" t="n">
        <f aca="false">(-1/D235^2+1/D236^2)/2</f>
        <v>2.1665320571456E-009</v>
      </c>
      <c r="M236" s="34" t="n">
        <f aca="false">SUMPRODUCT($G$2:G236,$L$2:L236)*$B$89*14.4</f>
        <v>0.203984738858132</v>
      </c>
      <c r="N236" s="29" t="n">
        <f aca="false">SUMPRODUCT($G$2:G236,$J$2:J236,$M$2:M236)*$B$87*14.4</f>
        <v>1452.77076666772</v>
      </c>
    </row>
    <row r="237" customFormat="false" ht="12.8" hidden="false" customHeight="false" outlineLevel="0" collapsed="false">
      <c r="D237" s="24" t="n">
        <v>1650</v>
      </c>
      <c r="E237" s="23" t="n">
        <f aca="true">INDIRECT("B"&amp;MATCH(D237,$C$1:$C$85,-1))+(D237-INDIRECT("C"&amp;MATCH(D237,$C$1:$C$85,-1)))*(INDIRECT("B"&amp;MATCH(D237,$C$1:$C$85,-1)+1)-INDIRECT("B"&amp;MATCH(D237,$C$1:$C$85,-1)))/(INDIRECT("C"&amp;MATCH(D237,$C$1:$C$85,-1)+1)-INDIRECT("C"&amp;MATCH(D237,$C$1:$C$85,-1)))</f>
        <v>0.347293338194801</v>
      </c>
      <c r="F237" s="23" t="n">
        <f aca="false">1/E237</f>
        <v>2.87941025646477</v>
      </c>
      <c r="G237" s="23" t="n">
        <f aca="false">(D236-D237)*(MIN(F236:F237)+0.5*ABS(F237-F236))</f>
        <v>28.8462240833313</v>
      </c>
      <c r="H237" s="31" t="n">
        <f aca="false">-1/D236+1/D237</f>
        <v>3.65096750638914E-006</v>
      </c>
      <c r="I237" s="25" t="n">
        <f aca="false">SUMPRODUCT($G$2:G237,$H$2:H237)*$B$87*14.4</f>
        <v>7.74036220891784</v>
      </c>
      <c r="J237" s="32" t="n">
        <f aca="false">LN(D236)-LN(D237)</f>
        <v>0.00604231445596248</v>
      </c>
      <c r="K237" s="26" t="n">
        <f aca="false">SUMPRODUCT($G$2:G237,$J$2:J237)*$B$87*14.4</f>
        <v>19912.2484276993</v>
      </c>
      <c r="L237" s="33" t="n">
        <f aca="false">(-1/D236^2+1/D237^2)/2</f>
        <v>2.20604279776346E-009</v>
      </c>
      <c r="M237" s="34" t="n">
        <f aca="false">SUMPRODUCT($G$2:G237,$L$2:L237)*$B$89*14.4</f>
        <v>0.206511315438087</v>
      </c>
      <c r="N237" s="29" t="n">
        <f aca="false">SUMPRODUCT($G$2:G237,$J$2:J237,$M$2:M237)*$B$87*14.4</f>
        <v>1474.98951926012</v>
      </c>
    </row>
    <row r="238" customFormat="false" ht="12.8" hidden="false" customHeight="false" outlineLevel="0" collapsed="false">
      <c r="D238" s="24" t="n">
        <v>1640</v>
      </c>
      <c r="E238" s="23" t="n">
        <f aca="true">INDIRECT("B"&amp;MATCH(D238,$C$1:$C$85,-1))+(D238-INDIRECT("C"&amp;MATCH(D238,$C$1:$C$85,-1)))*(INDIRECT("B"&amp;MATCH(D238,$C$1:$C$85,-1)+1)-INDIRECT("B"&amp;MATCH(D238,$C$1:$C$85,-1)))/(INDIRECT("C"&amp;MATCH(D238,$C$1:$C$85,-1)+1)-INDIRECT("C"&amp;MATCH(D238,$C$1:$C$85,-1)))</f>
        <v>0.348546105842106</v>
      </c>
      <c r="F238" s="23" t="n">
        <f aca="false">1/E238</f>
        <v>2.86906088818278</v>
      </c>
      <c r="G238" s="23" t="n">
        <f aca="false">(D237-D238)*(MIN(F237:F238)+0.5*ABS(F238-F237))</f>
        <v>28.7423557232378</v>
      </c>
      <c r="H238" s="31" t="n">
        <f aca="false">-1/D237+1/D238</f>
        <v>3.69549150036955E-006</v>
      </c>
      <c r="I238" s="25" t="n">
        <f aca="false">SUMPRODUCT($G$2:G238,$H$2:H238)*$B$87*14.4</f>
        <v>7.80592811868432</v>
      </c>
      <c r="J238" s="32" t="n">
        <f aca="false">LN(D237)-LN(D238)</f>
        <v>0.00607904607638243</v>
      </c>
      <c r="K238" s="26" t="n">
        <f aca="false">SUMPRODUCT($G$2:G238,$J$2:J238)*$B$87*14.4</f>
        <v>20020.103684969</v>
      </c>
      <c r="L238" s="33" t="n">
        <f aca="false">(-1/D237^2+1/D238^2)/2</f>
        <v>2.24652014712045E-009</v>
      </c>
      <c r="M238" s="34" t="n">
        <f aca="false">SUMPRODUCT($G$2:G238,$L$2:L238)*$B$89*14.4</f>
        <v>0.209074986123644</v>
      </c>
      <c r="N238" s="29" t="n">
        <f aca="false">SUMPRODUCT($G$2:G238,$J$2:J238,$M$2:M238)*$B$87*14.4</f>
        <v>1497.53935567714</v>
      </c>
    </row>
    <row r="239" customFormat="false" ht="12.8" hidden="false" customHeight="false" outlineLevel="0" collapsed="false">
      <c r="D239" s="24" t="n">
        <v>1630</v>
      </c>
      <c r="E239" s="23" t="n">
        <f aca="true">INDIRECT("B"&amp;MATCH(D239,$C$1:$C$85,-1))+(D239-INDIRECT("C"&amp;MATCH(D239,$C$1:$C$85,-1)))*(INDIRECT("B"&amp;MATCH(D239,$C$1:$C$85,-1)+1)-INDIRECT("B"&amp;MATCH(D239,$C$1:$C$85,-1)))/(INDIRECT("C"&amp;MATCH(D239,$C$1:$C$85,-1)+1)-INDIRECT("C"&amp;MATCH(D239,$C$1:$C$85,-1)))</f>
        <v>0.34979887348941</v>
      </c>
      <c r="F239" s="23" t="n">
        <f aca="false">1/E239</f>
        <v>2.85878565023531</v>
      </c>
      <c r="G239" s="23" t="n">
        <f aca="false">(D238-D239)*(MIN(F238:F239)+0.5*ABS(F239-F238))</f>
        <v>28.6392326920904</v>
      </c>
      <c r="H239" s="31" t="n">
        <f aca="false">-1/D238+1/D239</f>
        <v>3.74083495436185E-006</v>
      </c>
      <c r="I239" s="25" t="n">
        <f aca="false">SUMPRODUCT($G$2:G239,$H$2:H239)*$B$87*14.4</f>
        <v>7.87206039163422</v>
      </c>
      <c r="J239" s="32" t="n">
        <f aca="false">LN(D238)-LN(D239)</f>
        <v>0.00611622701743553</v>
      </c>
      <c r="K239" s="26" t="n">
        <f aca="false">SUMPRODUCT($G$2:G239,$J$2:J239)*$B$87*14.4</f>
        <v>20128.2292771096</v>
      </c>
      <c r="L239" s="33" t="n">
        <f aca="false">(-1/D238^2+1/D239^2)/2</f>
        <v>2.28799384646922E-009</v>
      </c>
      <c r="M239" s="34" t="n">
        <f aca="false">SUMPRODUCT($G$2:G239,$L$2:L239)*$B$89*14.4</f>
        <v>0.211676617668864</v>
      </c>
      <c r="N239" s="29" t="n">
        <f aca="false">SUMPRODUCT($G$2:G239,$J$2:J239,$M$2:M239)*$B$87*14.4</f>
        <v>1520.42701530491</v>
      </c>
    </row>
    <row r="240" customFormat="false" ht="12.8" hidden="false" customHeight="false" outlineLevel="0" collapsed="false">
      <c r="D240" s="24" t="n">
        <v>1620</v>
      </c>
      <c r="E240" s="23" t="n">
        <f aca="true">INDIRECT("B"&amp;MATCH(D240,$C$1:$C$85,-1))+(D240-INDIRECT("C"&amp;MATCH(D240,$C$1:$C$85,-1)))*(INDIRECT("B"&amp;MATCH(D240,$C$1:$C$85,-1)+1)-INDIRECT("B"&amp;MATCH(D240,$C$1:$C$85,-1)))/(INDIRECT("C"&amp;MATCH(D240,$C$1:$C$85,-1)+1)-INDIRECT("C"&amp;MATCH(D240,$C$1:$C$85,-1)))</f>
        <v>0.351051641136714</v>
      </c>
      <c r="F240" s="23" t="n">
        <f aca="false">1/E240</f>
        <v>2.84858374899481</v>
      </c>
      <c r="G240" s="23" t="n">
        <f aca="false">(D239-D240)*(MIN(F239:F240)+0.5*ABS(F240-F239))</f>
        <v>28.5368469961506</v>
      </c>
      <c r="H240" s="31" t="n">
        <f aca="false">-1/D239+1/D240</f>
        <v>3.78701810194648E-006</v>
      </c>
      <c r="I240" s="25" t="n">
        <f aca="false">SUMPRODUCT($G$2:G240,$H$2:H240)*$B$87*14.4</f>
        <v>7.93876976969519</v>
      </c>
      <c r="J240" s="32" t="n">
        <f aca="false">LN(D239)-LN(D240)</f>
        <v>0.00615386557437869</v>
      </c>
      <c r="K240" s="26" t="n">
        <f aca="false">SUMPRODUCT($G$2:G240,$J$2:J240)*$B$87*14.4</f>
        <v>20236.6313322587</v>
      </c>
      <c r="L240" s="33" t="n">
        <f aca="false">(-1/D239^2+1/D240^2)/2</f>
        <v>2.3304947419765E-009</v>
      </c>
      <c r="M240" s="34" t="n">
        <f aca="false">SUMPRODUCT($G$2:G240,$L$2:L240)*$B$89*14.4</f>
        <v>0.214317102481003</v>
      </c>
      <c r="N240" s="29" t="n">
        <f aca="false">SUMPRODUCT($G$2:G240,$J$2:J240,$M$2:M240)*$B$87*14.4</f>
        <v>1543.65942966743</v>
      </c>
    </row>
    <row r="241" customFormat="false" ht="12.8" hidden="false" customHeight="false" outlineLevel="0" collapsed="false">
      <c r="D241" s="24" t="n">
        <v>1610</v>
      </c>
      <c r="E241" s="23" t="n">
        <f aca="true">INDIRECT("B"&amp;MATCH(D241,$C$1:$C$85,-1))+(D241-INDIRECT("C"&amp;MATCH(D241,$C$1:$C$85,-1)))*(INDIRECT("B"&amp;MATCH(D241,$C$1:$C$85,-1)+1)-INDIRECT("B"&amp;MATCH(D241,$C$1:$C$85,-1)))/(INDIRECT("C"&amp;MATCH(D241,$C$1:$C$85,-1)+1)-INDIRECT("C"&amp;MATCH(D241,$C$1:$C$85,-1)))</f>
        <v>0.352304408784018</v>
      </c>
      <c r="F241" s="23" t="n">
        <f aca="false">1/E241</f>
        <v>2.83845440212204</v>
      </c>
      <c r="G241" s="23" t="n">
        <f aca="false">(D240-D241)*(MIN(F240:F241)+0.5*ABS(F241-F240))</f>
        <v>28.4351907555842</v>
      </c>
      <c r="H241" s="31" t="n">
        <f aca="false">-1/D240+1/D241</f>
        <v>3.83406180507633E-006</v>
      </c>
      <c r="I241" s="25" t="n">
        <f aca="false">SUMPRODUCT($G$2:G241,$H$2:H241)*$B$87*14.4</f>
        <v>8.00606724617773</v>
      </c>
      <c r="J241" s="32" t="n">
        <f aca="false">LN(D240)-LN(D241)</f>
        <v>0.00619197024792051</v>
      </c>
      <c r="K241" s="26" t="n">
        <f aca="false">SUMPRODUCT($G$2:G241,$J$2:J241)*$B$87*14.4</f>
        <v>20345.3160622722</v>
      </c>
      <c r="L241" s="33" t="n">
        <f aca="false">(-1/D240^2+1/D241^2)/2</f>
        <v>2.3740548329109E-009</v>
      </c>
      <c r="M241" s="34" t="n">
        <f aca="false">SUMPRODUCT($G$2:G241,$L$2:L241)*$B$89*14.4</f>
        <v>0.216997359556795</v>
      </c>
      <c r="N241" s="29" t="n">
        <f aca="false">SUMPRODUCT($G$2:G241,$J$2:J241,$M$2:M241)*$B$87*14.4</f>
        <v>1567.24372910452</v>
      </c>
    </row>
    <row r="242" customFormat="false" ht="12.8" hidden="false" customHeight="false" outlineLevel="0" collapsed="false">
      <c r="D242" s="24" t="n">
        <v>1600</v>
      </c>
      <c r="E242" s="23" t="n">
        <f aca="true">INDIRECT("B"&amp;MATCH(D242,$C$1:$C$85,-1))+(D242-INDIRECT("C"&amp;MATCH(D242,$C$1:$C$85,-1)))*(INDIRECT("B"&amp;MATCH(D242,$C$1:$C$85,-1)+1)-INDIRECT("B"&amp;MATCH(D242,$C$1:$C$85,-1)))/(INDIRECT("C"&amp;MATCH(D242,$C$1:$C$85,-1)+1)-INDIRECT("C"&amp;MATCH(D242,$C$1:$C$85,-1)))</f>
        <v>0.353557176431322</v>
      </c>
      <c r="F242" s="23" t="n">
        <f aca="false">1/E242</f>
        <v>2.82839683836611</v>
      </c>
      <c r="G242" s="23" t="n">
        <f aca="false">(D241-D242)*(MIN(F241:F242)+0.5*ABS(F242-F241))</f>
        <v>28.3342562024407</v>
      </c>
      <c r="H242" s="31" t="n">
        <f aca="false">-1/D241+1/D242</f>
        <v>3.88198757763974E-006</v>
      </c>
      <c r="I242" s="25" t="n">
        <f aca="false">SUMPRODUCT($G$2:G242,$H$2:H242)*$B$87*14.4</f>
        <v>8.07396407360837</v>
      </c>
      <c r="J242" s="32" t="n">
        <f aca="false">LN(D241)-LN(D242)</f>
        <v>0.00623054975063653</v>
      </c>
      <c r="K242" s="26" t="n">
        <f aca="false">SUMPRODUCT($G$2:G242,$J$2:J242)*$B$87*14.4</f>
        <v>20454.2897652417</v>
      </c>
      <c r="L242" s="33" t="n">
        <f aca="false">(-1/D241^2+1/D242^2)/2</f>
        <v>2.41870732224838E-009</v>
      </c>
      <c r="M242" s="34" t="n">
        <f aca="false">SUMPRODUCT($G$2:G242,$L$2:L242)*$B$89*14.4</f>
        <v>0.219718335459064</v>
      </c>
      <c r="N242" s="29" t="n">
        <f aca="false">SUMPRODUCT($G$2:G242,$J$2:J242,$M$2:M242)*$B$87*14.4</f>
        <v>1591.18724972979</v>
      </c>
    </row>
    <row r="243" customFormat="false" ht="12.8" hidden="false" customHeight="false" outlineLevel="0" collapsed="false">
      <c r="D243" s="24" t="n">
        <v>1590</v>
      </c>
      <c r="E243" s="23" t="n">
        <f aca="true">INDIRECT("B"&amp;MATCH(D243,$C$1:$C$85,-1))+(D243-INDIRECT("C"&amp;MATCH(D243,$C$1:$C$85,-1)))*(INDIRECT("B"&amp;MATCH(D243,$C$1:$C$85,-1)+1)-INDIRECT("B"&amp;MATCH(D243,$C$1:$C$85,-1)))/(INDIRECT("C"&amp;MATCH(D243,$C$1:$C$85,-1)+1)-INDIRECT("C"&amp;MATCH(D243,$C$1:$C$85,-1)))</f>
        <v>0.354809944078627</v>
      </c>
      <c r="F243" s="23" t="n">
        <f aca="false">1/E243</f>
        <v>2.81841029736866</v>
      </c>
      <c r="G243" s="23" t="n">
        <f aca="false">(D242-D243)*(MIN(F242:F243)+0.5*ABS(F243-F242))</f>
        <v>28.2340356786738</v>
      </c>
      <c r="H243" s="31" t="n">
        <f aca="false">-1/D242+1/D243</f>
        <v>3.93081761006285E-006</v>
      </c>
      <c r="I243" s="25" t="n">
        <f aca="false">SUMPRODUCT($G$2:G243,$H$2:H243)*$B$87*14.4</f>
        <v>8.14247177185319</v>
      </c>
      <c r="J243" s="32" t="n">
        <f aca="false">LN(D242)-LN(D243)</f>
        <v>0.00626961301359508</v>
      </c>
      <c r="K243" s="26" t="n">
        <f aca="false">SUMPRODUCT($G$2:G243,$J$2:J243)*$B$87*14.4</f>
        <v>20563.5588280819</v>
      </c>
      <c r="L243" s="33" t="n">
        <f aca="false">(-1/D242^2+1/D243^2)/2</f>
        <v>2.46448666983109E-009</v>
      </c>
      <c r="M243" s="34" t="n">
        <f aca="false">SUMPRODUCT($G$2:G243,$L$2:L243)*$B$89*14.4</f>
        <v>0.222481005335642</v>
      </c>
      <c r="N243" s="29" t="n">
        <f aca="false">SUMPRODUCT($G$2:G243,$J$2:J243,$M$2:M243)*$B$87*14.4</f>
        <v>1615.49754068255</v>
      </c>
    </row>
    <row r="244" customFormat="false" ht="12.8" hidden="false" customHeight="false" outlineLevel="0" collapsed="false">
      <c r="D244" s="24" t="n">
        <v>1580</v>
      </c>
      <c r="E244" s="23" t="n">
        <f aca="true">INDIRECT("B"&amp;MATCH(D244,$C$1:$C$85,-1))+(D244-INDIRECT("C"&amp;MATCH(D244,$C$1:$C$85,-1)))*(INDIRECT("B"&amp;MATCH(D244,$C$1:$C$85,-1)+1)-INDIRECT("B"&amp;MATCH(D244,$C$1:$C$85,-1)))/(INDIRECT("C"&amp;MATCH(D244,$C$1:$C$85,-1)+1)-INDIRECT("C"&amp;MATCH(D244,$C$1:$C$85,-1)))</f>
        <v>0.356062711725931</v>
      </c>
      <c r="F244" s="23" t="n">
        <f aca="false">1/E244</f>
        <v>2.80849402947232</v>
      </c>
      <c r="G244" s="23" t="n">
        <f aca="false">(D243-D244)*(MIN(F243:F244)+0.5*ABS(F244-F243))</f>
        <v>28.1345216342049</v>
      </c>
      <c r="H244" s="31" t="n">
        <f aca="false">-1/D243+1/D244</f>
        <v>3.98057479500044E-006</v>
      </c>
      <c r="I244" s="25" t="n">
        <f aca="false">SUMPRODUCT($G$2:G244,$H$2:H244)*$B$87*14.4</f>
        <v>8.21160213654429</v>
      </c>
      <c r="J244" s="32" t="n">
        <f aca="false">LN(D243)-LN(D244)</f>
        <v>0.00630916919326463</v>
      </c>
      <c r="K244" s="26" t="n">
        <f aca="false">SUMPRODUCT($G$2:G244,$J$2:J244)*$B$87*14.4</f>
        <v>20673.1297291929</v>
      </c>
      <c r="L244" s="33" t="n">
        <f aca="false">(-1/D243^2+1/D244^2)/2</f>
        <v>2.51142864822691E-009</v>
      </c>
      <c r="M244" s="34" t="n">
        <f aca="false">SUMPRODUCT($G$2:G244,$L$2:L244)*$B$89*14.4</f>
        <v>0.225286373982739</v>
      </c>
      <c r="N244" s="29" t="n">
        <f aca="false">SUMPRODUCT($G$2:G244,$J$2:J244,$M$2:M244)*$B$87*14.4</f>
        <v>1640.18237168789</v>
      </c>
    </row>
    <row r="245" customFormat="false" ht="12.8" hidden="false" customHeight="false" outlineLevel="0" collapsed="false">
      <c r="D245" s="24" t="n">
        <v>1570</v>
      </c>
      <c r="E245" s="23" t="n">
        <f aca="true">INDIRECT("B"&amp;MATCH(D245,$C$1:$C$85,-1))+(D245-INDIRECT("C"&amp;MATCH(D245,$C$1:$C$85,-1)))*(INDIRECT("B"&amp;MATCH(D245,$C$1:$C$85,-1)+1)-INDIRECT("B"&amp;MATCH(D245,$C$1:$C$85,-1)))/(INDIRECT("C"&amp;MATCH(D245,$C$1:$C$85,-1)+1)-INDIRECT("C"&amp;MATCH(D245,$C$1:$C$85,-1)))</f>
        <v>0.357315479373235</v>
      </c>
      <c r="F245" s="23" t="n">
        <f aca="false">1/E245</f>
        <v>2.79864729553305</v>
      </c>
      <c r="G245" s="23" t="n">
        <f aca="false">(D244-D245)*(MIN(F244:F245)+0.5*ABS(F245-F244))</f>
        <v>28.0357066250268</v>
      </c>
      <c r="H245" s="31" t="n">
        <f aca="false">-1/D244+1/D245</f>
        <v>4.03128275417233E-006</v>
      </c>
      <c r="I245" s="25" t="n">
        <f aca="false">SUMPRODUCT($G$2:G245,$H$2:H245)*$B$87*14.4</f>
        <v>8.28136724782272</v>
      </c>
      <c r="J245" s="32" t="n">
        <f aca="false">LN(D244)-LN(D245)</f>
        <v>0.0063492276786592</v>
      </c>
      <c r="K245" s="26" t="n">
        <f aca="false">SUMPRODUCT($G$2:G245,$J$2:J245)*$B$87*14.4</f>
        <v>20783.0090411998</v>
      </c>
      <c r="L245" s="33" t="n">
        <f aca="false">(-1/D244^2+1/D245^2)/2</f>
        <v>2.55957040144379E-009</v>
      </c>
      <c r="M245" s="34" t="n">
        <f aca="false">SUMPRODUCT($G$2:G245,$L$2:L245)*$B$89*14.4</f>
        <v>0.228135476954983</v>
      </c>
      <c r="N245" s="29" t="n">
        <f aca="false">SUMPRODUCT($G$2:G245,$J$2:J245,$M$2:M245)*$B$87*14.4</f>
        <v>1665.24974094007</v>
      </c>
    </row>
    <row r="246" customFormat="false" ht="12.8" hidden="false" customHeight="false" outlineLevel="0" collapsed="false">
      <c r="D246" s="24" t="n">
        <v>1560</v>
      </c>
      <c r="E246" s="23" t="n">
        <f aca="true">INDIRECT("B"&amp;MATCH(D246,$C$1:$C$85,-1))+(D246-INDIRECT("C"&amp;MATCH(D246,$C$1:$C$85,-1)))*(INDIRECT("B"&amp;MATCH(D246,$C$1:$C$85,-1)+1)-INDIRECT("B"&amp;MATCH(D246,$C$1:$C$85,-1)))/(INDIRECT("C"&amp;MATCH(D246,$C$1:$C$85,-1)+1)-INDIRECT("C"&amp;MATCH(D246,$C$1:$C$85,-1)))</f>
        <v>0.358625071722593</v>
      </c>
      <c r="F246" s="23" t="n">
        <f aca="false">1/E246</f>
        <v>2.78842746603486</v>
      </c>
      <c r="G246" s="23" t="n">
        <f aca="false">(D245-D246)*(MIN(F245:F246)+0.5*ABS(F246-F245))</f>
        <v>27.9353738078395</v>
      </c>
      <c r="H246" s="31" t="n">
        <f aca="false">-1/D245+1/D246</f>
        <v>4.08296586640539E-006</v>
      </c>
      <c r="I246" s="25" t="n">
        <f aca="false">SUMPRODUCT($G$2:G246,$H$2:H246)*$B$87*14.4</f>
        <v>8.35177391071012</v>
      </c>
      <c r="J246" s="32" t="n">
        <f aca="false">LN(D245)-LN(D246)</f>
        <v>0.00638979809877061</v>
      </c>
      <c r="K246" s="26" t="n">
        <f aca="false">SUMPRODUCT($G$2:G246,$J$2:J246)*$B$87*14.4</f>
        <v>20893.1947188124</v>
      </c>
      <c r="L246" s="33" t="n">
        <f aca="false">(-1/D245^2+1/D246^2)/2</f>
        <v>2.6089505066652E-009</v>
      </c>
      <c r="M246" s="34" t="n">
        <f aca="false">SUMPRODUCT($G$2:G246,$L$2:L246)*$B$89*14.4</f>
        <v>0.23102915285388</v>
      </c>
      <c r="N246" s="29" t="n">
        <f aca="false">SUMPRODUCT($G$2:G246,$J$2:J246,$M$2:M246)*$B$87*14.4</f>
        <v>1690.70584469552</v>
      </c>
    </row>
    <row r="247" customFormat="false" ht="12.8" hidden="false" customHeight="false" outlineLevel="0" collapsed="false">
      <c r="D247" s="24" t="n">
        <v>1550</v>
      </c>
      <c r="E247" s="23" t="n">
        <f aca="true">INDIRECT("B"&amp;MATCH(D247,$C$1:$C$85,-1))+(D247-INDIRECT("C"&amp;MATCH(D247,$C$1:$C$85,-1)))*(INDIRECT("B"&amp;MATCH(D247,$C$1:$C$85,-1)+1)-INDIRECT("B"&amp;MATCH(D247,$C$1:$C$85,-1)))/(INDIRECT("C"&amp;MATCH(D247,$C$1:$C$85,-1)+1)-INDIRECT("C"&amp;MATCH(D247,$C$1:$C$85,-1)))</f>
        <v>0.360003116134628</v>
      </c>
      <c r="F247" s="23" t="n">
        <f aca="false">1/E247</f>
        <v>2.77775373373723</v>
      </c>
      <c r="G247" s="23" t="n">
        <f aca="false">(D246-D247)*(MIN(F246:F247)+0.5*ABS(F247-F246))</f>
        <v>27.8309059988604</v>
      </c>
      <c r="H247" s="31" t="n">
        <f aca="false">-1/D246+1/D247</f>
        <v>4.13564929693962E-006</v>
      </c>
      <c r="I247" s="25" t="n">
        <f aca="false">SUMPRODUCT($G$2:G247,$H$2:H247)*$B$87*14.4</f>
        <v>8.42282235483568</v>
      </c>
      <c r="J247" s="32" t="n">
        <f aca="false">LN(D246)-LN(D247)</f>
        <v>0.00643089033029032</v>
      </c>
      <c r="K247" s="26" t="n">
        <f aca="false">SUMPRODUCT($G$2:G247,$J$2:J247)*$B$87*14.4</f>
        <v>21003.6742879208</v>
      </c>
      <c r="L247" s="33" t="n">
        <f aca="false">(-1/D246^2+1/D247^2)/2</f>
        <v>2.65960903918158E-009</v>
      </c>
      <c r="M247" s="34" t="n">
        <f aca="false">SUMPRODUCT($G$2:G247,$L$2:L247)*$B$89*14.4</f>
        <v>0.233967984477193</v>
      </c>
      <c r="N247" s="29" t="n">
        <f aca="false">SUMPRODUCT($G$2:G247,$J$2:J247,$M$2:M247)*$B$87*14.4</f>
        <v>1716.55452680572</v>
      </c>
    </row>
    <row r="248" customFormat="false" ht="12.8" hidden="false" customHeight="false" outlineLevel="0" collapsed="false">
      <c r="D248" s="24" t="n">
        <v>1540</v>
      </c>
      <c r="E248" s="23" t="n">
        <f aca="true">INDIRECT("B"&amp;MATCH(D248,$C$1:$C$85,-1))+(D248-INDIRECT("C"&amp;MATCH(D248,$C$1:$C$85,-1)))*(INDIRECT("B"&amp;MATCH(D248,$C$1:$C$85,-1)+1)-INDIRECT("B"&amp;MATCH(D248,$C$1:$C$85,-1)))/(INDIRECT("C"&amp;MATCH(D248,$C$1:$C$85,-1)+1)-INDIRECT("C"&amp;MATCH(D248,$C$1:$C$85,-1)))</f>
        <v>0.361381160546663</v>
      </c>
      <c r="F248" s="23" t="n">
        <f aca="false">1/E248</f>
        <v>2.76716140511391</v>
      </c>
      <c r="G248" s="23" t="n">
        <f aca="false">(D247-D248)*(MIN(F247:F248)+0.5*ABS(F248-F247))</f>
        <v>27.7245756942557</v>
      </c>
      <c r="H248" s="31" t="n">
        <f aca="false">-1/D247+1/D248</f>
        <v>4.18935902806871E-006</v>
      </c>
      <c r="I248" s="25" t="n">
        <f aca="false">SUMPRODUCT($G$2:G248,$H$2:H248)*$B$87*14.4</f>
        <v>8.49451853422383</v>
      </c>
      <c r="J248" s="32" t="n">
        <f aca="false">LN(D247)-LN(D248)</f>
        <v>0.00647251450561814</v>
      </c>
      <c r="K248" s="26" t="n">
        <f aca="false">SUMPRODUCT($G$2:G248,$J$2:J248)*$B$87*14.4</f>
        <v>21114.4441116523</v>
      </c>
      <c r="L248" s="33" t="n">
        <f aca="false">(-1/D247^2+1/D248^2)/2</f>
        <v>2.7115876407064E-009</v>
      </c>
      <c r="M248" s="34" t="n">
        <f aca="false">SUMPRODUCT($G$2:G248,$L$2:L248)*$B$89*14.4</f>
        <v>0.236952804254734</v>
      </c>
      <c r="N248" s="29" t="n">
        <f aca="false">SUMPRODUCT($G$2:G248,$J$2:J248,$M$2:M248)*$B$87*14.4</f>
        <v>1742.8017471657</v>
      </c>
    </row>
    <row r="249" customFormat="false" ht="12.8" hidden="false" customHeight="false" outlineLevel="0" collapsed="false">
      <c r="D249" s="24" t="n">
        <v>1530</v>
      </c>
      <c r="E249" s="23" t="n">
        <f aca="true">INDIRECT("B"&amp;MATCH(D249,$C$1:$C$85,-1))+(D249-INDIRECT("C"&amp;MATCH(D249,$C$1:$C$85,-1)))*(INDIRECT("B"&amp;MATCH(D249,$C$1:$C$85,-1)+1)-INDIRECT("B"&amp;MATCH(D249,$C$1:$C$85,-1)))/(INDIRECT("C"&amp;MATCH(D249,$C$1:$C$85,-1)+1)-INDIRECT("C"&amp;MATCH(D249,$C$1:$C$85,-1)))</f>
        <v>0.362759204958697</v>
      </c>
      <c r="F249" s="23" t="n">
        <f aca="false">1/E249</f>
        <v>2.75664955245962</v>
      </c>
      <c r="G249" s="23" t="n">
        <f aca="false">(D248-D249)*(MIN(F248:F249)+0.5*ABS(F249-F248))</f>
        <v>27.6190547878677</v>
      </c>
      <c r="H249" s="31" t="n">
        <f aca="false">-1/D248+1/D249</f>
        <v>4.24412189118067E-006</v>
      </c>
      <c r="I249" s="25" t="n">
        <f aca="false">SUMPRODUCT($G$2:G249,$H$2:H249)*$B$87*14.4</f>
        <v>8.56687547284188</v>
      </c>
      <c r="J249" s="32" t="n">
        <f aca="false">LN(D248)-LN(D249)</f>
        <v>0.00651468102119335</v>
      </c>
      <c r="K249" s="26" t="n">
        <f aca="false">SUMPRODUCT($G$2:G249,$J$2:J249)*$B$87*14.4</f>
        <v>21225.5112267948</v>
      </c>
      <c r="L249" s="33" t="n">
        <f aca="false">(-1/D248^2+1/D249^2)/2</f>
        <v>2.7649295912751E-009</v>
      </c>
      <c r="M249" s="34" t="n">
        <f aca="false">SUMPRODUCT($G$2:G249,$L$2:L249)*$B$89*14.4</f>
        <v>0.239984757135681</v>
      </c>
      <c r="N249" s="29" t="n">
        <f aca="false">SUMPRODUCT($G$2:G249,$J$2:J249,$M$2:M249)*$B$87*14.4</f>
        <v>1769.45616181894</v>
      </c>
    </row>
    <row r="250" customFormat="false" ht="12.8" hidden="false" customHeight="false" outlineLevel="0" collapsed="false">
      <c r="D250" s="24" t="n">
        <v>1520</v>
      </c>
      <c r="E250" s="23" t="n">
        <f aca="true">INDIRECT("B"&amp;MATCH(D250,$C$1:$C$85,-1))+(D250-INDIRECT("C"&amp;MATCH(D250,$C$1:$C$85,-1)))*(INDIRECT("B"&amp;MATCH(D250,$C$1:$C$85,-1)+1)-INDIRECT("B"&amp;MATCH(D250,$C$1:$C$85,-1)))/(INDIRECT("C"&amp;MATCH(D250,$C$1:$C$85,-1)+1)-INDIRECT("C"&amp;MATCH(D250,$C$1:$C$85,-1)))</f>
        <v>0.364137249370732</v>
      </c>
      <c r="F250" s="23" t="n">
        <f aca="false">1/E250</f>
        <v>2.74621726211231</v>
      </c>
      <c r="G250" s="23" t="n">
        <f aca="false">(D249-D250)*(MIN(F249:F250)+0.5*ABS(F250-F249))</f>
        <v>27.5143340728597</v>
      </c>
      <c r="H250" s="31" t="n">
        <f aca="false">-1/D249+1/D250</f>
        <v>4.29996560027523E-006</v>
      </c>
      <c r="I250" s="25" t="n">
        <f aca="false">SUMPRODUCT($G$2:G250,$H$2:H250)*$B$87*14.4</f>
        <v>8.63990651720917</v>
      </c>
      <c r="J250" s="32" t="n">
        <f aca="false">LN(D249)-LN(D250)</f>
        <v>0.00655740054615883</v>
      </c>
      <c r="K250" s="26" t="n">
        <f aca="false">SUMPRODUCT($G$2:G250,$J$2:J250)*$B$87*14.4</f>
        <v>21336.8827712997</v>
      </c>
      <c r="L250" s="33" t="n">
        <f aca="false">(-1/D249^2+1/D250^2)/2</f>
        <v>2.81967988494137E-009</v>
      </c>
      <c r="M250" s="34" t="n">
        <f aca="false">SUMPRODUCT($G$2:G250,$L$2:L250)*$B$89*14.4</f>
        <v>0.243065024197901</v>
      </c>
      <c r="N250" s="29" t="n">
        <f aca="false">SUMPRODUCT($G$2:G250,$J$2:J250,$M$2:M250)*$B$87*14.4</f>
        <v>1796.52668897898</v>
      </c>
    </row>
    <row r="251" customFormat="false" ht="12.8" hidden="false" customHeight="false" outlineLevel="0" collapsed="false">
      <c r="D251" s="24" t="n">
        <v>1510</v>
      </c>
      <c r="E251" s="23" t="n">
        <f aca="true">INDIRECT("B"&amp;MATCH(D251,$C$1:$C$85,-1))+(D251-INDIRECT("C"&amp;MATCH(D251,$C$1:$C$85,-1)))*(INDIRECT("B"&amp;MATCH(D251,$C$1:$C$85,-1)+1)-INDIRECT("B"&amp;MATCH(D251,$C$1:$C$85,-1)))/(INDIRECT("C"&amp;MATCH(D251,$C$1:$C$85,-1)+1)-INDIRECT("C"&amp;MATCH(D251,$C$1:$C$85,-1)))</f>
        <v>0.365515293782767</v>
      </c>
      <c r="F251" s="23" t="n">
        <f aca="false">1/E251</f>
        <v>2.73586363418851</v>
      </c>
      <c r="G251" s="23" t="n">
        <f aca="false">(D250-D251)*(MIN(F250:F251)+0.5*ABS(F251-F250))</f>
        <v>27.4104044815041</v>
      </c>
      <c r="H251" s="31" t="n">
        <f aca="false">-1/D250+1/D251</f>
        <v>4.35691878703382E-006</v>
      </c>
      <c r="I251" s="25" t="n">
        <f aca="false">SUMPRODUCT($G$2:G251,$H$2:H251)*$B$87*14.4</f>
        <v>8.71362534705066</v>
      </c>
      <c r="J251" s="32" t="n">
        <f aca="false">LN(D250)-LN(D251)</f>
        <v>0.00660068403135217</v>
      </c>
      <c r="K251" s="26" t="n">
        <f aca="false">SUMPRODUCT($G$2:G251,$J$2:J251)*$B$87*14.4</f>
        <v>21448.5659875196</v>
      </c>
      <c r="L251" s="33" t="n">
        <f aca="false">(-1/D250^2+1/D251^2)/2</f>
        <v>2.87588530949645E-009</v>
      </c>
      <c r="M251" s="34" t="n">
        <f aca="false">SUMPRODUCT($G$2:G251,$L$2:L251)*$B$89*14.4</f>
        <v>0.246194824054182</v>
      </c>
      <c r="N251" s="29" t="n">
        <f aca="false">SUMPRODUCT($G$2:G251,$J$2:J251,$M$2:M251)*$B$87*14.4</f>
        <v>1824.02251874603</v>
      </c>
    </row>
    <row r="252" customFormat="false" ht="12.8" hidden="false" customHeight="false" outlineLevel="0" collapsed="false">
      <c r="D252" s="24" t="n">
        <v>1500</v>
      </c>
      <c r="E252" s="23" t="n">
        <f aca="true">INDIRECT("B"&amp;MATCH(D252,$C$1:$C$85,-1))+(D252-INDIRECT("C"&amp;MATCH(D252,$C$1:$C$85,-1)))*(INDIRECT("B"&amp;MATCH(D252,$C$1:$C$85,-1)+1)-INDIRECT("B"&amp;MATCH(D252,$C$1:$C$85,-1)))/(INDIRECT("C"&amp;MATCH(D252,$C$1:$C$85,-1)+1)-INDIRECT("C"&amp;MATCH(D252,$C$1:$C$85,-1)))</f>
        <v>0.366862342397534</v>
      </c>
      <c r="F252" s="23" t="n">
        <f aca="false">1/E252</f>
        <v>2.72581806424927</v>
      </c>
      <c r="G252" s="23" t="n">
        <f aca="false">(D251-D252)*(MIN(F251:F252)+0.5*ABS(F252-F251))</f>
        <v>27.3084084921889</v>
      </c>
      <c r="H252" s="31" t="n">
        <f aca="false">-1/D251+1/D252</f>
        <v>4.41501103752757E-006</v>
      </c>
      <c r="I252" s="25" t="n">
        <f aca="false">SUMPRODUCT($G$2:G252,$H$2:H252)*$B$87*14.4</f>
        <v>8.78804912431276</v>
      </c>
      <c r="J252" s="32" t="n">
        <f aca="false">LN(D251)-LN(D252)</f>
        <v>0.00664454271866877</v>
      </c>
      <c r="K252" s="26" t="n">
        <f aca="false">SUMPRODUCT($G$2:G252,$J$2:J252)*$B$87*14.4</f>
        <v>21560.5729481136</v>
      </c>
      <c r="L252" s="33" t="n">
        <f aca="false">(-1/D251^2+1/D252^2)/2</f>
        <v>2.93359453045431E-009</v>
      </c>
      <c r="M252" s="34" t="n">
        <f aca="false">SUMPRODUCT($G$2:G252,$L$2:L252)*$B$89*14.4</f>
        <v>0.249375548432556</v>
      </c>
      <c r="N252" s="29" t="n">
        <f aca="false">SUMPRODUCT($G$2:G252,$J$2:J252,$M$2:M252)*$B$87*14.4</f>
        <v>1851.95431597245</v>
      </c>
    </row>
    <row r="253" customFormat="false" ht="12.8" hidden="false" customHeight="false" outlineLevel="0" collapsed="false">
      <c r="D253" s="24" t="n">
        <v>1490</v>
      </c>
      <c r="E253" s="23" t="n">
        <f aca="true">INDIRECT("B"&amp;MATCH(D253,$C$1:$C$85,-1))+(D253-INDIRECT("C"&amp;MATCH(D253,$C$1:$C$85,-1)))*(INDIRECT("B"&amp;MATCH(D253,$C$1:$C$85,-1)+1)-INDIRECT("B"&amp;MATCH(D253,$C$1:$C$85,-1)))/(INDIRECT("C"&amp;MATCH(D253,$C$1:$C$85,-1)+1)-INDIRECT("C"&amp;MATCH(D253,$C$1:$C$85,-1)))</f>
        <v>0.368204593448217</v>
      </c>
      <c r="F253" s="23" t="n">
        <f aca="false">1/E253</f>
        <v>2.7158813816934</v>
      </c>
      <c r="G253" s="23" t="n">
        <f aca="false">(D252-D253)*(MIN(F252:F253)+0.5*ABS(F253-F252))</f>
        <v>27.2084972297134</v>
      </c>
      <c r="H253" s="31" t="n">
        <f aca="false">-1/D252+1/D253</f>
        <v>4.47427293064876E-006</v>
      </c>
      <c r="I253" s="25" t="n">
        <f aca="false">SUMPRODUCT($G$2:G253,$H$2:H253)*$B$87*14.4</f>
        <v>8.86319593477633</v>
      </c>
      <c r="J253" s="32" t="n">
        <f aca="false">LN(D252)-LN(D253)</f>
        <v>0.00668898815079633</v>
      </c>
      <c r="K253" s="26" t="n">
        <f aca="false">SUMPRODUCT($G$2:G253,$J$2:J253)*$B$87*14.4</f>
        <v>21672.9165919977</v>
      </c>
      <c r="L253" s="33" t="n">
        <f aca="false">(-1/D252^2+1/D253^2)/2</f>
        <v>2.99285817956148E-009</v>
      </c>
      <c r="M253" s="34" t="n">
        <f aca="false">SUMPRODUCT($G$2:G253,$L$2:L253)*$B$89*14.4</f>
        <v>0.252608656736484</v>
      </c>
      <c r="N253" s="29" t="n">
        <f aca="false">SUMPRODUCT($G$2:G253,$J$2:J253,$M$2:M253)*$B$87*14.4</f>
        <v>1880.33329294688</v>
      </c>
    </row>
    <row r="254" customFormat="false" ht="12.8" hidden="false" customHeight="false" outlineLevel="0" collapsed="false">
      <c r="D254" s="24" t="n">
        <v>1480</v>
      </c>
      <c r="E254" s="23" t="n">
        <f aca="true">INDIRECT("B"&amp;MATCH(D254,$C$1:$C$85,-1))+(D254-INDIRECT("C"&amp;MATCH(D254,$C$1:$C$85,-1)))*(INDIRECT("B"&amp;MATCH(D254,$C$1:$C$85,-1)+1)-INDIRECT("B"&amp;MATCH(D254,$C$1:$C$85,-1)))/(INDIRECT("C"&amp;MATCH(D254,$C$1:$C$85,-1)+1)-INDIRECT("C"&amp;MATCH(D254,$C$1:$C$85,-1)))</f>
        <v>0.3695468444989</v>
      </c>
      <c r="F254" s="23" t="n">
        <f aca="false">1/E254</f>
        <v>2.70601688226018</v>
      </c>
      <c r="G254" s="23" t="n">
        <f aca="false">(D253-D254)*(MIN(F253:F254)+0.5*ABS(F254-F253))</f>
        <v>27.1094913197679</v>
      </c>
      <c r="H254" s="31" t="n">
        <f aca="false">-1/D253+1/D254</f>
        <v>4.53473607836031E-006</v>
      </c>
      <c r="I254" s="25" t="n">
        <f aca="false">SUMPRODUCT($G$2:G254,$H$2:H254)*$B$87*14.4</f>
        <v>8.93908110430767</v>
      </c>
      <c r="J254" s="32" t="n">
        <f aca="false">LN(D253)-LN(D254)</f>
        <v>0.0067340321813445</v>
      </c>
      <c r="K254" s="26" t="n">
        <f aca="false">SUMPRODUCT($G$2:G254,$J$2:J254)*$B$87*14.4</f>
        <v>21785.6052170644</v>
      </c>
      <c r="L254" s="33" t="n">
        <f aca="false">(-1/D253^2+1/D254^2)/2</f>
        <v>3.05372894810673E-009</v>
      </c>
      <c r="M254" s="34" t="n">
        <f aca="false">SUMPRODUCT($G$2:G254,$L$2:L254)*$B$89*14.4</f>
        <v>0.255895518311316</v>
      </c>
      <c r="N254" s="29" t="n">
        <f aca="false">SUMPRODUCT($G$2:G254,$J$2:J254,$M$2:M254)*$B$87*14.4</f>
        <v>1909.16980706612</v>
      </c>
    </row>
    <row r="255" customFormat="false" ht="12.8" hidden="false" customHeight="false" outlineLevel="0" collapsed="false">
      <c r="D255" s="24" t="n">
        <v>1470</v>
      </c>
      <c r="E255" s="23" t="n">
        <f aca="true">INDIRECT("B"&amp;MATCH(D255,$C$1:$C$85,-1))+(D255-INDIRECT("C"&amp;MATCH(D255,$C$1:$C$85,-1)))*(INDIRECT("B"&amp;MATCH(D255,$C$1:$C$85,-1)+1)-INDIRECT("B"&amp;MATCH(D255,$C$1:$C$85,-1)))/(INDIRECT("C"&amp;MATCH(D255,$C$1:$C$85,-1)+1)-INDIRECT("C"&amp;MATCH(D255,$C$1:$C$85,-1)))</f>
        <v>0.370889095549583</v>
      </c>
      <c r="F255" s="23" t="n">
        <f aca="false">1/E255</f>
        <v>2.69622378225545</v>
      </c>
      <c r="G255" s="23" t="n">
        <f aca="false">(D254-D255)*(MIN(F254:F255)+0.5*ABS(F255-F254))</f>
        <v>27.0112033225781</v>
      </c>
      <c r="H255" s="31" t="n">
        <f aca="false">-1/D254+1/D255</f>
        <v>4.59643316786166E-006</v>
      </c>
      <c r="I255" s="25" t="n">
        <f aca="false">SUMPRODUCT($G$2:G255,$H$2:H255)*$B$87*14.4</f>
        <v>9.01571985309434</v>
      </c>
      <c r="J255" s="32" t="n">
        <f aca="false">LN(D254)-LN(D255)</f>
        <v>0.00677968698537867</v>
      </c>
      <c r="K255" s="26" t="n">
        <f aca="false">SUMPRODUCT($G$2:G255,$J$2:J255)*$B$87*14.4</f>
        <v>21898.6465055482</v>
      </c>
      <c r="L255" s="33" t="n">
        <f aca="false">(-1/D254^2+1/D255^2)/2</f>
        <v>3.1162616853264E-009</v>
      </c>
      <c r="M255" s="34" t="n">
        <f aca="false">SUMPRODUCT($G$2:G255,$L$2:L255)*$B$89*14.4</f>
        <v>0.259237525745996</v>
      </c>
      <c r="N255" s="29" t="n">
        <f aca="false">SUMPRODUCT($G$2:G255,$J$2:J255,$M$2:M255)*$B$87*14.4</f>
        <v>1938.47435099979</v>
      </c>
    </row>
    <row r="256" customFormat="false" ht="12.8" hidden="false" customHeight="false" outlineLevel="0" collapsed="false">
      <c r="D256" s="24" t="n">
        <v>1460</v>
      </c>
      <c r="E256" s="23" t="n">
        <f aca="true">INDIRECT("B"&amp;MATCH(D256,$C$1:$C$85,-1))+(D256-INDIRECT("C"&amp;MATCH(D256,$C$1:$C$85,-1)))*(INDIRECT("B"&amp;MATCH(D256,$C$1:$C$85,-1)+1)-INDIRECT("B"&amp;MATCH(D256,$C$1:$C$85,-1)))/(INDIRECT("C"&amp;MATCH(D256,$C$1:$C$85,-1)+1)-INDIRECT("C"&amp;MATCH(D256,$C$1:$C$85,-1)))</f>
        <v>0.372231346600266</v>
      </c>
      <c r="F256" s="23" t="n">
        <f aca="false">1/E256</f>
        <v>2.68650130928894</v>
      </c>
      <c r="G256" s="23" t="n">
        <f aca="false">(D255-D256)*(MIN(F255:F256)+0.5*ABS(F256-F255))</f>
        <v>26.9136254577219</v>
      </c>
      <c r="H256" s="31" t="n">
        <f aca="false">-1/D255+1/D256</f>
        <v>4.65939800577771E-006</v>
      </c>
      <c r="I256" s="25" t="n">
        <f aca="false">SUMPRODUCT($G$2:G256,$H$2:H256)*$B$87*14.4</f>
        <v>9.09312779801476</v>
      </c>
      <c r="J256" s="32" t="n">
        <f aca="false">LN(D255)-LN(D256)</f>
        <v>0.00682596507039968</v>
      </c>
      <c r="K256" s="26" t="n">
        <f aca="false">SUMPRODUCT($G$2:G256,$J$2:J256)*$B$87*14.4</f>
        <v>22012.0482642181</v>
      </c>
      <c r="L256" s="33" t="n">
        <f aca="false">(-1/D255^2+1/D256^2)/2</f>
        <v>3.18051350221985E-009</v>
      </c>
      <c r="M256" s="34" t="n">
        <f aca="false">SUMPRODUCT($G$2:G256,$L$2:L256)*$B$89*14.4</f>
        <v>0.26263611756424</v>
      </c>
      <c r="N256" s="29" t="n">
        <f aca="false">SUMPRODUCT($G$2:G256,$J$2:J256,$M$2:M256)*$B$87*14.4</f>
        <v>1968.25774862181</v>
      </c>
    </row>
    <row r="257" customFormat="false" ht="12.8" hidden="false" customHeight="false" outlineLevel="0" collapsed="false">
      <c r="D257" s="24" t="n">
        <v>1450</v>
      </c>
      <c r="E257" s="23" t="n">
        <f aca="true">INDIRECT("B"&amp;MATCH(D257,$C$1:$C$85,-1))+(D257-INDIRECT("C"&amp;MATCH(D257,$C$1:$C$85,-1)))*(INDIRECT("B"&amp;MATCH(D257,$C$1:$C$85,-1)+1)-INDIRECT("B"&amp;MATCH(D257,$C$1:$C$85,-1)))/(INDIRECT("C"&amp;MATCH(D257,$C$1:$C$85,-1)+1)-INDIRECT("C"&amp;MATCH(D257,$C$1:$C$85,-1)))</f>
        <v>0.373588541556987</v>
      </c>
      <c r="F257" s="23" t="n">
        <f aca="false">1/E257</f>
        <v>2.67674162551225</v>
      </c>
      <c r="G257" s="23" t="n">
        <f aca="false">(D256-D257)*(MIN(F256:F257)+0.5*ABS(F257-F256))</f>
        <v>26.8162146740059</v>
      </c>
      <c r="H257" s="31" t="n">
        <f aca="false">-1/D256+1/D257</f>
        <v>4.72366556447798E-006</v>
      </c>
      <c r="I257" s="25" t="n">
        <f aca="false">SUMPRODUCT($G$2:G257,$H$2:H257)*$B$87*14.4</f>
        <v>9.17131940513696</v>
      </c>
      <c r="J257" s="32" t="n">
        <f aca="false">LN(D256)-LN(D257)</f>
        <v>0.00687287928776215</v>
      </c>
      <c r="K257" s="26" t="n">
        <f aca="false">SUMPRODUCT($G$2:G257,$J$2:J257)*$B$87*14.4</f>
        <v>22125.8161569132</v>
      </c>
      <c r="L257" s="33" t="n">
        <f aca="false">(-1/D256^2+1/D257^2)/2</f>
        <v>3.24654388111267E-009</v>
      </c>
      <c r="M257" s="34" t="n">
        <f aca="false">SUMPRODUCT($G$2:G257,$L$2:L257)*$B$89*14.4</f>
        <v>0.266092711077465</v>
      </c>
      <c r="N257" s="29" t="n">
        <f aca="false">SUMPRODUCT($G$2:G257,$J$2:J257,$M$2:M257)*$B$87*14.4</f>
        <v>1998.53055562262</v>
      </c>
    </row>
    <row r="258" customFormat="false" ht="12.8" hidden="false" customHeight="false" outlineLevel="0" collapsed="false">
      <c r="D258" s="24" t="n">
        <v>1440</v>
      </c>
      <c r="E258" s="23" t="n">
        <f aca="true">INDIRECT("B"&amp;MATCH(D258,$C$1:$C$85,-1))+(D258-INDIRECT("C"&amp;MATCH(D258,$C$1:$C$85,-1)))*(INDIRECT("B"&amp;MATCH(D258,$C$1:$C$85,-1)+1)-INDIRECT("B"&amp;MATCH(D258,$C$1:$C$85,-1)))/(INDIRECT("C"&amp;MATCH(D258,$C$1:$C$85,-1)+1)-INDIRECT("C"&amp;MATCH(D258,$C$1:$C$85,-1)))</f>
        <v>0.374984482649698</v>
      </c>
      <c r="F258" s="23" t="n">
        <f aca="false">1/E258</f>
        <v>2.66677701683506</v>
      </c>
      <c r="G258" s="23" t="n">
        <f aca="false">(D257-D258)*(MIN(F257:F258)+0.5*ABS(F258-F257))</f>
        <v>26.7175932117366</v>
      </c>
      <c r="H258" s="31" t="n">
        <f aca="false">-1/D257+1/D258</f>
        <v>4.78927203065142E-006</v>
      </c>
      <c r="I258" s="25" t="n">
        <f aca="false">SUMPRODUCT($G$2:G258,$H$2:H258)*$B$87*14.4</f>
        <v>9.25030544913504</v>
      </c>
      <c r="J258" s="32" t="n">
        <f aca="false">LN(D257)-LN(D258)</f>
        <v>0.00692044284457349</v>
      </c>
      <c r="K258" s="26" t="n">
        <f aca="false">SUMPRODUCT($G$2:G258,$J$2:J258)*$B$87*14.4</f>
        <v>22239.9500794612</v>
      </c>
      <c r="L258" s="33" t="n">
        <f aca="false">(-1/D257^2+1/D258^2)/2</f>
        <v>3.31441479132721E-009</v>
      </c>
      <c r="M258" s="34" t="n">
        <f aca="false">SUMPRODUCT($G$2:G258,$L$2:L258)*$B$89*14.4</f>
        <v>0.269608588709499</v>
      </c>
      <c r="N258" s="29" t="n">
        <f aca="false">SUMPRODUCT($G$2:G258,$J$2:J258,$M$2:M258)*$B$87*14.4</f>
        <v>2029.30204140466</v>
      </c>
    </row>
    <row r="259" customFormat="false" ht="12.8" hidden="false" customHeight="false" outlineLevel="0" collapsed="false">
      <c r="D259" s="24" t="n">
        <v>1430</v>
      </c>
      <c r="E259" s="23" t="n">
        <f aca="true">INDIRECT("B"&amp;MATCH(D259,$C$1:$C$85,-1))+(D259-INDIRECT("C"&amp;MATCH(D259,$C$1:$C$85,-1)))*(INDIRECT("B"&amp;MATCH(D259,$C$1:$C$85,-1)+1)-INDIRECT("B"&amp;MATCH(D259,$C$1:$C$85,-1)))/(INDIRECT("C"&amp;MATCH(D259,$C$1:$C$85,-1)+1)-INDIRECT("C"&amp;MATCH(D259,$C$1:$C$85,-1)))</f>
        <v>0.376380423742408</v>
      </c>
      <c r="F259" s="23" t="n">
        <f aca="false">1/E259</f>
        <v>2.65688632277111</v>
      </c>
      <c r="G259" s="23" t="n">
        <f aca="false">(D258-D259)*(MIN(F258:F259)+0.5*ABS(F259-F258))</f>
        <v>26.6183166980309</v>
      </c>
      <c r="H259" s="31" t="n">
        <f aca="false">-1/D258+1/D259</f>
        <v>4.85625485625483E-006</v>
      </c>
      <c r="I259" s="25" t="n">
        <f aca="false">SUMPRODUCT($G$2:G259,$H$2:H259)*$B$87*14.4</f>
        <v>9.33009859401872</v>
      </c>
      <c r="J259" s="32" t="n">
        <f aca="false">LN(D258)-LN(D259)</f>
        <v>0.00696866931609375</v>
      </c>
      <c r="K259" s="26" t="n">
        <f aca="false">SUMPRODUCT($G$2:G259,$J$2:J259)*$B$87*14.4</f>
        <v>22354.4523156174</v>
      </c>
      <c r="L259" s="33" t="n">
        <f aca="false">(-1/D258^2+1/D259^2)/2</f>
        <v>3.384190811347E-009</v>
      </c>
      <c r="M259" s="34" t="n">
        <f aca="false">SUMPRODUCT($G$2:G259,$L$2:L259)*$B$89*14.4</f>
        <v>0.273185144380754</v>
      </c>
      <c r="N259" s="29" t="n">
        <f aca="false">SUMPRODUCT($G$2:G259,$J$2:J259,$M$2:M259)*$B$87*14.4</f>
        <v>2060.58235132091</v>
      </c>
    </row>
    <row r="260" customFormat="false" ht="12.8" hidden="false" customHeight="false" outlineLevel="0" collapsed="false">
      <c r="D260" s="24" t="n">
        <v>1420</v>
      </c>
      <c r="E260" s="23" t="n">
        <f aca="true">INDIRECT("B"&amp;MATCH(D260,$C$1:$C$85,-1))+(D260-INDIRECT("C"&amp;MATCH(D260,$C$1:$C$85,-1)))*(INDIRECT("B"&amp;MATCH(D260,$C$1:$C$85,-1)+1)-INDIRECT("B"&amp;MATCH(D260,$C$1:$C$85,-1)))/(INDIRECT("C"&amp;MATCH(D260,$C$1:$C$85,-1)+1)-INDIRECT("C"&amp;MATCH(D260,$C$1:$C$85,-1)))</f>
        <v>0.377776364835119</v>
      </c>
      <c r="F260" s="23" t="n">
        <f aca="false">1/E260</f>
        <v>2.64706872394321</v>
      </c>
      <c r="G260" s="23" t="n">
        <f aca="false">(D259-D260)*(MIN(F259:F260)+0.5*ABS(F260-F259))</f>
        <v>26.5197752335716</v>
      </c>
      <c r="H260" s="31" t="n">
        <f aca="false">-1/D259+1/D260</f>
        <v>4.92465281197679E-006</v>
      </c>
      <c r="I260" s="25" t="n">
        <f aca="false">SUMPRODUCT($G$2:G260,$H$2:H260)*$B$87*14.4</f>
        <v>9.41071602992275</v>
      </c>
      <c r="J260" s="32" t="n">
        <f aca="false">LN(D259)-LN(D260)</f>
        <v>0.00701757265864611</v>
      </c>
      <c r="K260" s="26" t="n">
        <f aca="false">SUMPRODUCT($G$2:G260,$J$2:J260)*$B$87*14.4</f>
        <v>22469.3312188843</v>
      </c>
      <c r="L260" s="33" t="n">
        <f aca="false">(-1/D259^2+1/D260^2)/2</f>
        <v>3.45593925788775E-009</v>
      </c>
      <c r="M260" s="34" t="n">
        <f aca="false">SUMPRODUCT($G$2:G260,$L$2:L260)*$B$89*14.4</f>
        <v>0.276824005655854</v>
      </c>
      <c r="N260" s="29" t="n">
        <f aca="false">SUMPRODUCT($G$2:G260,$J$2:J260,$M$2:M260)*$B$87*14.4</f>
        <v>2092.38358948861</v>
      </c>
    </row>
    <row r="261" customFormat="false" ht="12.8" hidden="false" customHeight="false" outlineLevel="0" collapsed="false">
      <c r="D261" s="24" t="n">
        <v>1410</v>
      </c>
      <c r="E261" s="23" t="n">
        <f aca="true">INDIRECT("B"&amp;MATCH(D261,$C$1:$C$85,-1))+(D261-INDIRECT("C"&amp;MATCH(D261,$C$1:$C$85,-1)))*(INDIRECT("B"&amp;MATCH(D261,$C$1:$C$85,-1)+1)-INDIRECT("B"&amp;MATCH(D261,$C$1:$C$85,-1)))/(INDIRECT("C"&amp;MATCH(D261,$C$1:$C$85,-1)+1)-INDIRECT("C"&amp;MATCH(D261,$C$1:$C$85,-1)))</f>
        <v>0.379172305927829</v>
      </c>
      <c r="F261" s="23" t="n">
        <f aca="false">1/E261</f>
        <v>2.63732341304045</v>
      </c>
      <c r="G261" s="23" t="n">
        <f aca="false">(D260-D261)*(MIN(F260:F261)+0.5*ABS(F261-F260))</f>
        <v>26.4219606849183</v>
      </c>
      <c r="H261" s="31" t="n">
        <f aca="false">-1/D260+1/D261</f>
        <v>4.99450604335232E-006</v>
      </c>
      <c r="I261" s="25" t="n">
        <f aca="false">SUMPRODUCT($G$2:G261,$H$2:H261)*$B$87*14.4</f>
        <v>9.4921754115372</v>
      </c>
      <c r="J261" s="32" t="n">
        <f aca="false">LN(D260)-LN(D261)</f>
        <v>0.00706716722309242</v>
      </c>
      <c r="K261" s="26" t="n">
        <f aca="false">SUMPRODUCT($G$2:G261,$J$2:J261)*$B$87*14.4</f>
        <v>22584.5952843919</v>
      </c>
      <c r="L261" s="33" t="n">
        <f aca="false">(-1/D260^2+1/D261^2)/2</f>
        <v>3.52973032231722E-009</v>
      </c>
      <c r="M261" s="34" t="n">
        <f aca="false">SUMPRODUCT($G$2:G261,$L$2:L261)*$B$89*14.4</f>
        <v>0.280526855724279</v>
      </c>
      <c r="N261" s="29" t="n">
        <f aca="false">SUMPRODUCT($G$2:G261,$J$2:J261,$M$2:M261)*$B$87*14.4</f>
        <v>2124.71825536346</v>
      </c>
    </row>
    <row r="262" customFormat="false" ht="12.8" hidden="false" customHeight="false" outlineLevel="0" collapsed="false">
      <c r="D262" s="24" t="n">
        <v>1400</v>
      </c>
      <c r="E262" s="23" t="n">
        <f aca="true">INDIRECT("B"&amp;MATCH(D262,$C$1:$C$85,-1))+(D262-INDIRECT("C"&amp;MATCH(D262,$C$1:$C$85,-1)))*(INDIRECT("B"&amp;MATCH(D262,$C$1:$C$85,-1)+1)-INDIRECT("B"&amp;MATCH(D262,$C$1:$C$85,-1)))/(INDIRECT("C"&amp;MATCH(D262,$C$1:$C$85,-1)+1)-INDIRECT("C"&amp;MATCH(D262,$C$1:$C$85,-1)))</f>
        <v>0.380568247020539</v>
      </c>
      <c r="F262" s="23" t="n">
        <f aca="false">1/E262</f>
        <v>2.62764959459697</v>
      </c>
      <c r="G262" s="23" t="n">
        <f aca="false">(D261-D262)*(MIN(F261:F262)+0.5*ABS(F262-F261))</f>
        <v>26.3248650381871</v>
      </c>
      <c r="H262" s="31" t="n">
        <f aca="false">-1/D261+1/D262</f>
        <v>5.06585612968587E-006</v>
      </c>
      <c r="I262" s="25" t="n">
        <f aca="false">SUMPRODUCT($G$2:G262,$H$2:H262)*$B$87*14.4</f>
        <v>9.57449487457746</v>
      </c>
      <c r="J262" s="32" t="n">
        <f aca="false">LN(D261)-LN(D262)</f>
        <v>0.00711746776886457</v>
      </c>
      <c r="K262" s="26" t="n">
        <f aca="false">SUMPRODUCT($G$2:G262,$J$2:J262)*$B$87*14.4</f>
        <v>22700.2531534549</v>
      </c>
      <c r="L262" s="33" t="n">
        <f aca="false">(-1/D261^2+1/D262^2)/2</f>
        <v>3.605637214898E-009</v>
      </c>
      <c r="M262" s="34" t="n">
        <f aca="false">SUMPRODUCT($G$2:G262,$L$2:L262)*$B$89*14.4</f>
        <v>0.284295435738039</v>
      </c>
      <c r="N262" s="29" t="n">
        <f aca="false">SUMPRODUCT($G$2:G262,$J$2:J262,$M$2:M262)*$B$87*14.4</f>
        <v>2157.59925964526</v>
      </c>
    </row>
    <row r="263" customFormat="false" ht="12.8" hidden="false" customHeight="false" outlineLevel="0" collapsed="false">
      <c r="D263" s="24" t="n">
        <v>1390</v>
      </c>
      <c r="E263" s="23" t="n">
        <f aca="true">INDIRECT("B"&amp;MATCH(D263,$C$1:$C$85,-1))+(D263-INDIRECT("C"&amp;MATCH(D263,$C$1:$C$85,-1)))*(INDIRECT("B"&amp;MATCH(D263,$C$1:$C$85,-1)+1)-INDIRECT("B"&amp;MATCH(D263,$C$1:$C$85,-1)))/(INDIRECT("C"&amp;MATCH(D263,$C$1:$C$85,-1)+1)-INDIRECT("C"&amp;MATCH(D263,$C$1:$C$85,-1)))</f>
        <v>0.381914742568981</v>
      </c>
      <c r="F263" s="23" t="n">
        <f aca="false">1/E263</f>
        <v>2.61838543669045</v>
      </c>
      <c r="G263" s="23" t="n">
        <f aca="false">(D262-D263)*(MIN(F262:F263)+0.5*ABS(F263-F262))</f>
        <v>26.2301751564371</v>
      </c>
      <c r="H263" s="31" t="n">
        <f aca="false">-1/D262+1/D263</f>
        <v>5.13874614594041E-006</v>
      </c>
      <c r="I263" s="25" t="n">
        <f aca="false">SUMPRODUCT($G$2:G263,$H$2:H263)*$B$87*14.4</f>
        <v>9.65769842882495</v>
      </c>
      <c r="J263" s="32" t="n">
        <f aca="false">LN(D262)-LN(D263)</f>
        <v>0.00716848947861237</v>
      </c>
      <c r="K263" s="26" t="n">
        <f aca="false">SUMPRODUCT($G$2:G263,$J$2:J263)*$B$87*14.4</f>
        <v>22816.3211175588</v>
      </c>
      <c r="L263" s="33" t="n">
        <f aca="false">(-1/D262^2+1/D263^2)/2</f>
        <v>3.68373631736222E-009</v>
      </c>
      <c r="M263" s="34" t="n">
        <f aca="false">SUMPRODUCT($G$2:G263,$L$2:L263)*$B$89*14.4</f>
        <v>0.28813179513672</v>
      </c>
      <c r="N263" s="29" t="n">
        <f aca="false">SUMPRODUCT($G$2:G263,$J$2:J263,$M$2:M263)*$B$87*14.4</f>
        <v>2191.04213050039</v>
      </c>
    </row>
    <row r="264" customFormat="false" ht="12.8" hidden="false" customHeight="false" outlineLevel="0" collapsed="false">
      <c r="D264" s="24" t="n">
        <v>1380</v>
      </c>
      <c r="E264" s="23" t="n">
        <f aca="true">INDIRECT("B"&amp;MATCH(D264,$C$1:$C$85,-1))+(D264-INDIRECT("C"&amp;MATCH(D264,$C$1:$C$85,-1)))*(INDIRECT("B"&amp;MATCH(D264,$C$1:$C$85,-1)+1)-INDIRECT("B"&amp;MATCH(D264,$C$1:$C$85,-1)))/(INDIRECT("C"&amp;MATCH(D264,$C$1:$C$85,-1)+1)-INDIRECT("C"&amp;MATCH(D264,$C$1:$C$85,-1)))</f>
        <v>0.383239096938988</v>
      </c>
      <c r="F264" s="23" t="n">
        <f aca="false">1/E264</f>
        <v>2.60933711614293</v>
      </c>
      <c r="G264" s="23" t="n">
        <f aca="false">(D263-D264)*(MIN(F263:F264)+0.5*ABS(F264-F263))</f>
        <v>26.1386127641669</v>
      </c>
      <c r="H264" s="31" t="n">
        <f aca="false">-1/D263+1/D264</f>
        <v>5.21322072776561E-006</v>
      </c>
      <c r="I264" s="25" t="n">
        <f aca="false">SUMPRODUCT($G$2:G264,$H$2:H264)*$B$87*14.4</f>
        <v>9.74181318146565</v>
      </c>
      <c r="J264" s="32" t="n">
        <f aca="false">LN(D263)-LN(D264)</f>
        <v>0.0072202479734873</v>
      </c>
      <c r="K264" s="26" t="n">
        <f aca="false">SUMPRODUCT($G$2:G264,$J$2:J264)*$B$87*14.4</f>
        <v>22932.8190377524</v>
      </c>
      <c r="L264" s="33" t="n">
        <f aca="false">(-1/D263^2+1/D264^2)/2</f>
        <v>3.76410734436209E-009</v>
      </c>
      <c r="M264" s="34" t="n">
        <f aca="false">SUMPRODUCT($G$2:G264,$L$2:L264)*$B$89*14.4</f>
        <v>0.292038171600301</v>
      </c>
      <c r="N264" s="29" t="n">
        <f aca="false">SUMPRODUCT($G$2:G264,$J$2:J264,$M$2:M264)*$B$87*14.4</f>
        <v>2225.06397010894</v>
      </c>
    </row>
    <row r="265" customFormat="false" ht="12.8" hidden="false" customHeight="false" outlineLevel="0" collapsed="false">
      <c r="D265" s="24" t="n">
        <v>1370</v>
      </c>
      <c r="E265" s="23" t="n">
        <f aca="true">INDIRECT("B"&amp;MATCH(D265,$C$1:$C$85,-1))+(D265-INDIRECT("C"&amp;MATCH(D265,$C$1:$C$85,-1)))*(INDIRECT("B"&amp;MATCH(D265,$C$1:$C$85,-1)+1)-INDIRECT("B"&amp;MATCH(D265,$C$1:$C$85,-1)))/(INDIRECT("C"&amp;MATCH(D265,$C$1:$C$85,-1)+1)-INDIRECT("C"&amp;MATCH(D265,$C$1:$C$85,-1)))</f>
        <v>0.384563451308995</v>
      </c>
      <c r="F265" s="23" t="n">
        <f aca="false">1/E265</f>
        <v>2.60035111656127</v>
      </c>
      <c r="G265" s="23" t="n">
        <f aca="false">(D264-D265)*(MIN(F264:F265)+0.5*ABS(F265-F264))</f>
        <v>26.048441163521</v>
      </c>
      <c r="H265" s="31" t="n">
        <f aca="false">-1/D264+1/D265</f>
        <v>5.28932613984973E-006</v>
      </c>
      <c r="I265" s="25" t="n">
        <f aca="false">SUMPRODUCT($G$2:G265,$H$2:H265)*$B$87*14.4</f>
        <v>9.82686147595935</v>
      </c>
      <c r="J265" s="32" t="n">
        <f aca="false">LN(D264)-LN(D265)</f>
        <v>0.00727275932907912</v>
      </c>
      <c r="K265" s="26" t="n">
        <f aca="false">SUMPRODUCT($G$2:G265,$J$2:J265)*$B$87*14.4</f>
        <v>23049.75941179</v>
      </c>
      <c r="L265" s="33" t="n">
        <f aca="false">(-1/D264^2+1/D265^2)/2</f>
        <v>3.84683351438349E-009</v>
      </c>
      <c r="M265" s="34" t="n">
        <f aca="false">SUMPRODUCT($G$2:G265,$L$2:L265)*$B$89*14.4</f>
        <v>0.296016628791152</v>
      </c>
      <c r="N265" s="29" t="n">
        <f aca="false">SUMPRODUCT($G$2:G265,$J$2:J265,$M$2:M265)*$B$87*14.4</f>
        <v>2259.68026540115</v>
      </c>
    </row>
    <row r="266" customFormat="false" ht="12.8" hidden="false" customHeight="false" outlineLevel="0" collapsed="false">
      <c r="D266" s="24" t="n">
        <v>1360</v>
      </c>
      <c r="E266" s="23" t="n">
        <f aca="true">INDIRECT("B"&amp;MATCH(D266,$C$1:$C$85,-1))+(D266-INDIRECT("C"&amp;MATCH(D266,$C$1:$C$85,-1)))*(INDIRECT("B"&amp;MATCH(D266,$C$1:$C$85,-1)+1)-INDIRECT("B"&amp;MATCH(D266,$C$1:$C$85,-1)))/(INDIRECT("C"&amp;MATCH(D266,$C$1:$C$85,-1)+1)-INDIRECT("C"&amp;MATCH(D266,$C$1:$C$85,-1)))</f>
        <v>0.385887805679003</v>
      </c>
      <c r="F266" s="23" t="n">
        <f aca="false">1/E266</f>
        <v>2.59142679629488</v>
      </c>
      <c r="G266" s="23" t="n">
        <f aca="false">(D265-D266)*(MIN(F265:F266)+0.5*ABS(F266-F265))</f>
        <v>25.9588895642807</v>
      </c>
      <c r="H266" s="31" t="n">
        <f aca="false">-1/D265+1/D266</f>
        <v>5.36711034778879E-006</v>
      </c>
      <c r="I266" s="25" t="n">
        <f aca="false">SUMPRODUCT($G$2:G266,$H$2:H266)*$B$87*14.4</f>
        <v>9.91286379443319</v>
      </c>
      <c r="J266" s="32" t="n">
        <f aca="false">LN(D265)-LN(D266)</f>
        <v>0.00732604009207361</v>
      </c>
      <c r="K266" s="26" t="n">
        <f aca="false">SUMPRODUCT($G$2:G266,$J$2:J266)*$B$87*14.4</f>
        <v>23167.1515264147</v>
      </c>
      <c r="L266" s="33" t="n">
        <f aca="false">(-1/D265^2+1/D266^2)/2</f>
        <v>3.9320017307491E-009</v>
      </c>
      <c r="M266" s="34" t="n">
        <f aca="false">SUMPRODUCT($G$2:G266,$L$2:L266)*$B$89*14.4</f>
        <v>0.300069188019675</v>
      </c>
      <c r="N266" s="29" t="n">
        <f aca="false">SUMPRODUCT($G$2:G266,$J$2:J266,$M$2:M266)*$B$87*14.4</f>
        <v>2294.90602191648</v>
      </c>
    </row>
    <row r="267" customFormat="false" ht="12.8" hidden="false" customHeight="false" outlineLevel="0" collapsed="false">
      <c r="D267" s="24" t="n">
        <v>1350</v>
      </c>
      <c r="E267" s="23" t="n">
        <f aca="true">INDIRECT("B"&amp;MATCH(D267,$C$1:$C$85,-1))+(D267-INDIRECT("C"&amp;MATCH(D267,$C$1:$C$85,-1)))*(INDIRECT("B"&amp;MATCH(D267,$C$1:$C$85,-1)+1)-INDIRECT("B"&amp;MATCH(D267,$C$1:$C$85,-1)))/(INDIRECT("C"&amp;MATCH(D267,$C$1:$C$85,-1)+1)-INDIRECT("C"&amp;MATCH(D267,$C$1:$C$85,-1)))</f>
        <v>0.38721216004901</v>
      </c>
      <c r="F267" s="23" t="n">
        <f aca="false">1/E267</f>
        <v>2.58256352247158</v>
      </c>
      <c r="G267" s="23" t="n">
        <f aca="false">(D266-D267)*(MIN(F266:F267)+0.5*ABS(F267-F266))</f>
        <v>25.8699515938323</v>
      </c>
      <c r="H267" s="31" t="n">
        <f aca="false">-1/D266+1/D267</f>
        <v>5.44662309368189E-006</v>
      </c>
      <c r="I267" s="25" t="n">
        <f aca="false">SUMPRODUCT($G$2:G267,$H$2:H267)*$B$87*14.4</f>
        <v>9.99984120282667</v>
      </c>
      <c r="J267" s="32" t="n">
        <f aca="false">LN(D266)-LN(D267)</f>
        <v>0.00738010729762184</v>
      </c>
      <c r="K267" s="26" t="n">
        <f aca="false">SUMPRODUCT($G$2:G267,$J$2:J267)*$B$87*14.4</f>
        <v>23285.0048449521</v>
      </c>
      <c r="L267" s="33" t="n">
        <f aca="false">(-1/D266^2+1/D267^2)/2</f>
        <v>4.01970277338723E-009</v>
      </c>
      <c r="M267" s="34" t="n">
        <f aca="false">SUMPRODUCT($G$2:G267,$L$2:L267)*$B$89*14.4</f>
        <v>0.304197943063336</v>
      </c>
      <c r="N267" s="29" t="n">
        <f aca="false">SUMPRODUCT($G$2:G267,$J$2:J267,$M$2:M267)*$B$87*14.4</f>
        <v>2330.75675899875</v>
      </c>
    </row>
    <row r="268" customFormat="false" ht="12.8" hidden="false" customHeight="false" outlineLevel="0" collapsed="false">
      <c r="D268" s="24" t="n">
        <v>1340</v>
      </c>
      <c r="E268" s="23" t="n">
        <f aca="true">INDIRECT("B"&amp;MATCH(D268,$C$1:$C$85,-1))+(D268-INDIRECT("C"&amp;MATCH(D268,$C$1:$C$85,-1)))*(INDIRECT("B"&amp;MATCH(D268,$C$1:$C$85,-1)+1)-INDIRECT("B"&amp;MATCH(D268,$C$1:$C$85,-1)))/(INDIRECT("C"&amp;MATCH(D268,$C$1:$C$85,-1)+1)-INDIRECT("C"&amp;MATCH(D268,$C$1:$C$85,-1)))</f>
        <v>0.388530980050679</v>
      </c>
      <c r="F268" s="23" t="n">
        <f aca="false">1/E268</f>
        <v>2.57379733237634</v>
      </c>
      <c r="G268" s="23" t="n">
        <f aca="false">(D267-D268)*(MIN(F267:F268)+0.5*ABS(F268-F267))</f>
        <v>25.7818042742396</v>
      </c>
      <c r="H268" s="31" t="n">
        <f aca="false">-1/D267+1/D268</f>
        <v>5.52791597567721E-006</v>
      </c>
      <c r="I268" s="25" t="n">
        <f aca="false">SUMPRODUCT($G$2:G268,$H$2:H268)*$B$87*14.4</f>
        <v>10.0878159979537</v>
      </c>
      <c r="J268" s="32" t="n">
        <f aca="false">LN(D267)-LN(D268)</f>
        <v>0.00743497848751851</v>
      </c>
      <c r="K268" s="26" t="n">
        <f aca="false">SUMPRODUCT($G$2:G268,$J$2:J268)*$B$87*14.4</f>
        <v>23403.3298542488</v>
      </c>
      <c r="L268" s="33" t="n">
        <f aca="false">(-1/D267^2+1/D268^2)/2</f>
        <v>4.11003150209276E-009</v>
      </c>
      <c r="M268" s="34" t="n">
        <f aca="false">SUMPRODUCT($G$2:G268,$L$2:L268)*$B$89*14.4</f>
        <v>0.308405093265856</v>
      </c>
      <c r="N268" s="29" t="n">
        <f aca="false">SUMPRODUCT($G$2:G268,$J$2:J268,$M$2:M268)*$B$87*14.4</f>
        <v>2367.24879452658</v>
      </c>
    </row>
    <row r="269" customFormat="false" ht="12.8" hidden="false" customHeight="false" outlineLevel="0" collapsed="false">
      <c r="D269" s="24" t="n">
        <v>1330</v>
      </c>
      <c r="E269" s="23" t="n">
        <f aca="true">INDIRECT("B"&amp;MATCH(D269,$C$1:$C$85,-1))+(D269-INDIRECT("C"&amp;MATCH(D269,$C$1:$C$85,-1)))*(INDIRECT("B"&amp;MATCH(D269,$C$1:$C$85,-1)+1)-INDIRECT("B"&amp;MATCH(D269,$C$1:$C$85,-1)))/(INDIRECT("C"&amp;MATCH(D269,$C$1:$C$85,-1)+1)-INDIRECT("C"&amp;MATCH(D269,$C$1:$C$85,-1)))</f>
        <v>0.389801644378659</v>
      </c>
      <c r="F269" s="23" t="n">
        <f aca="false">1/E269</f>
        <v>2.5654073409413</v>
      </c>
      <c r="G269" s="23" t="n">
        <f aca="false">(D268-D269)*(MIN(F268:F269)+0.5*ABS(F269-F268))</f>
        <v>25.6960233665882</v>
      </c>
      <c r="H269" s="31" t="n">
        <f aca="false">-1/D268+1/D269</f>
        <v>5.61104253170243E-006</v>
      </c>
      <c r="I269" s="25" t="n">
        <f aca="false">SUMPRODUCT($G$2:G269,$H$2:H269)*$B$87*14.4</f>
        <v>10.1768166120213</v>
      </c>
      <c r="J269" s="32" t="n">
        <f aca="false">LN(D268)-LN(D269)</f>
        <v>0.00749067172915741</v>
      </c>
      <c r="K269" s="26" t="n">
        <f aca="false">SUMPRODUCT($G$2:G269,$J$2:J269)*$B$87*14.4</f>
        <v>23522.1445629071</v>
      </c>
      <c r="L269" s="33" t="n">
        <f aca="false">(-1/D268^2+1/D269^2)/2</f>
        <v>4.2030870720585E-009</v>
      </c>
      <c r="M269" s="34" t="n">
        <f aca="false">SUMPRODUCT($G$2:G269,$L$2:L269)*$B$89*14.4</f>
        <v>0.312693183002283</v>
      </c>
      <c r="N269" s="29" t="n">
        <f aca="false">SUMPRODUCT($G$2:G269,$J$2:J269,$M$2:M269)*$B$87*14.4</f>
        <v>2404.40134396443</v>
      </c>
    </row>
    <row r="270" customFormat="false" ht="12.8" hidden="false" customHeight="false" outlineLevel="0" collapsed="false">
      <c r="D270" s="24" t="n">
        <v>1320</v>
      </c>
      <c r="E270" s="23" t="n">
        <f aca="true">INDIRECT("B"&amp;MATCH(D270,$C$1:$C$85,-1))+(D270-INDIRECT("C"&amp;MATCH(D270,$C$1:$C$85,-1)))*(INDIRECT("B"&amp;MATCH(D270,$C$1:$C$85,-1)+1)-INDIRECT("B"&amp;MATCH(D270,$C$1:$C$85,-1)))/(INDIRECT("C"&amp;MATCH(D270,$C$1:$C$85,-1)+1)-INDIRECT("C"&amp;MATCH(D270,$C$1:$C$85,-1)))</f>
        <v>0.391072308706639</v>
      </c>
      <c r="F270" s="23" t="n">
        <f aca="false">1/E270</f>
        <v>2.55707187069117</v>
      </c>
      <c r="G270" s="23" t="n">
        <f aca="false">(D269-D270)*(MIN(F269:F270)+0.5*ABS(F270-F269))</f>
        <v>25.6123960581623</v>
      </c>
      <c r="H270" s="31" t="n">
        <f aca="false">-1/D269+1/D270</f>
        <v>5.69605832763723E-006</v>
      </c>
      <c r="I270" s="25" t="n">
        <f aca="false">SUMPRODUCT($G$2:G270,$H$2:H270)*$B$87*14.4</f>
        <v>10.2668716804737</v>
      </c>
      <c r="J270" s="32" t="n">
        <f aca="false">LN(D269)-LN(D270)</f>
        <v>0.00754720563538314</v>
      </c>
      <c r="K270" s="26" t="n">
        <f aca="false">SUMPRODUCT($G$2:G270,$J$2:J270)*$B$87*14.4</f>
        <v>23641.4663958352</v>
      </c>
      <c r="L270" s="33" t="n">
        <f aca="false">(-1/D269^2+1/D270^2)/2</f>
        <v>4.29897316251962E-009</v>
      </c>
      <c r="M270" s="34" t="n">
        <f aca="false">SUMPRODUCT($G$2:G270,$L$2:L270)*$B$89*14.4</f>
        <v>0.317064824124289</v>
      </c>
      <c r="N270" s="29" t="n">
        <f aca="false">SUMPRODUCT($G$2:G270,$J$2:J270,$M$2:M270)*$B$87*14.4</f>
        <v>2442.23409993598</v>
      </c>
    </row>
    <row r="271" customFormat="false" ht="12.8" hidden="false" customHeight="false" outlineLevel="0" collapsed="false">
      <c r="D271" s="24" t="n">
        <v>1310</v>
      </c>
      <c r="E271" s="23" t="n">
        <f aca="true">INDIRECT("B"&amp;MATCH(D271,$C$1:$C$85,-1))+(D271-INDIRECT("C"&amp;MATCH(D271,$C$1:$C$85,-1)))*(INDIRECT("B"&amp;MATCH(D271,$C$1:$C$85,-1)+1)-INDIRECT("B"&amp;MATCH(D271,$C$1:$C$85,-1)))/(INDIRECT("C"&amp;MATCH(D271,$C$1:$C$85,-1)+1)-INDIRECT("C"&amp;MATCH(D271,$C$1:$C$85,-1)))</f>
        <v>0.392342973034619</v>
      </c>
      <c r="F271" s="23" t="n">
        <f aca="false">1/E271</f>
        <v>2.5487903918997</v>
      </c>
      <c r="G271" s="23" t="n">
        <f aca="false">(D270-D271)*(MIN(F270:F271)+0.5*ABS(F271-F270))</f>
        <v>25.5293113129544</v>
      </c>
      <c r="H271" s="31" t="n">
        <f aca="false">-1/D270+1/D271</f>
        <v>5.78302105019662E-006</v>
      </c>
      <c r="I271" s="25" t="n">
        <f aca="false">SUMPRODUCT($G$2:G271,$H$2:H271)*$B$87*14.4</f>
        <v>10.3580050433603</v>
      </c>
      <c r="J271" s="32" t="n">
        <f aca="false">LN(D270)-LN(D271)</f>
        <v>0.0076045993852194</v>
      </c>
      <c r="K271" s="26" t="n">
        <f aca="false">SUMPRODUCT($G$2:G271,$J$2:J271)*$B$87*14.4</f>
        <v>23761.3056129788</v>
      </c>
      <c r="L271" s="33" t="n">
        <f aca="false">(-1/D270^2+1/D271^2)/2</f>
        <v>4.39779821941273E-009</v>
      </c>
      <c r="M271" s="34" t="n">
        <f aca="false">SUMPRODUCT($G$2:G271,$L$2:L271)*$B$89*14.4</f>
        <v>0.321522453513394</v>
      </c>
      <c r="N271" s="29" t="n">
        <f aca="false">SUMPRODUCT($G$2:G271,$J$2:J271,$M$2:M271)*$B$87*14.4</f>
        <v>2480.76509905911</v>
      </c>
    </row>
    <row r="272" customFormat="false" ht="12.8" hidden="false" customHeight="false" outlineLevel="0" collapsed="false">
      <c r="D272" s="24" t="n">
        <v>1300</v>
      </c>
      <c r="E272" s="23" t="n">
        <f aca="true">INDIRECT("B"&amp;MATCH(D272,$C$1:$C$85,-1))+(D272-INDIRECT("C"&amp;MATCH(D272,$C$1:$C$85,-1)))*(INDIRECT("B"&amp;MATCH(D272,$C$1:$C$85,-1)+1)-INDIRECT("B"&amp;MATCH(D272,$C$1:$C$85,-1)))/(INDIRECT("C"&amp;MATCH(D272,$C$1:$C$85,-1)+1)-INDIRECT("C"&amp;MATCH(D272,$C$1:$C$85,-1)))</f>
        <v>0.393613637362599</v>
      </c>
      <c r="F272" s="23" t="n">
        <f aca="false">1/E272</f>
        <v>2.54056238168088</v>
      </c>
      <c r="G272" s="23" t="n">
        <f aca="false">(D271-D272)*(MIN(F271:F272)+0.5*ABS(F272-F271))</f>
        <v>25.4467638679029</v>
      </c>
      <c r="H272" s="31" t="n">
        <f aca="false">-1/D271+1/D272</f>
        <v>5.87199060481504E-006</v>
      </c>
      <c r="I272" s="25" t="n">
        <f aca="false">SUMPRODUCT($G$2:G272,$H$2:H272)*$B$87*14.4</f>
        <v>10.4502412504586</v>
      </c>
      <c r="J272" s="32" t="n">
        <f aca="false">LN(D271)-LN(D272)</f>
        <v>0.00766287274556898</v>
      </c>
      <c r="K272" s="26" t="n">
        <f aca="false">SUMPRODUCT($G$2:G272,$J$2:J272)*$B$87*14.4</f>
        <v>23881.6726852539</v>
      </c>
      <c r="L272" s="33" t="n">
        <f aca="false">(-1/D271^2+1/D272^2)/2</f>
        <v>4.4996757130262E-009</v>
      </c>
      <c r="M272" s="34" t="n">
        <f aca="false">SUMPRODUCT($G$2:G272,$L$2:L272)*$B$89*14.4</f>
        <v>0.326068599054753</v>
      </c>
      <c r="N272" s="29" t="n">
        <f aca="false">SUMPRODUCT($G$2:G272,$J$2:J272,$M$2:M272)*$B$87*14.4</f>
        <v>2520.01302168816</v>
      </c>
    </row>
    <row r="273" customFormat="false" ht="12.8" hidden="false" customHeight="false" outlineLevel="0" collapsed="false">
      <c r="D273" s="24" t="n">
        <v>1290</v>
      </c>
      <c r="E273" s="23" t="n">
        <f aca="true">INDIRECT("B"&amp;MATCH(D273,$C$1:$C$85,-1))+(D273-INDIRECT("C"&amp;MATCH(D273,$C$1:$C$85,-1)))*(INDIRECT("B"&amp;MATCH(D273,$C$1:$C$85,-1)+1)-INDIRECT("B"&amp;MATCH(D273,$C$1:$C$85,-1)))/(INDIRECT("C"&amp;MATCH(D273,$C$1:$C$85,-1)+1)-INDIRECT("C"&amp;MATCH(D273,$C$1:$C$85,-1)))</f>
        <v>0.394884301690579</v>
      </c>
      <c r="F273" s="23" t="n">
        <f aca="false">1/E273</f>
        <v>2.53238732387892</v>
      </c>
      <c r="G273" s="23" t="n">
        <f aca="false">(D272-D273)*(MIN(F272:F273)+0.5*ABS(F273-F272))</f>
        <v>25.364748527799</v>
      </c>
      <c r="H273" s="31" t="n">
        <f aca="false">-1/D272+1/D273</f>
        <v>5.96302921884316E-006</v>
      </c>
      <c r="I273" s="25" t="n">
        <f aca="false">SUMPRODUCT($G$2:G273,$H$2:H273)*$B$87*14.4</f>
        <v>10.5436055884793</v>
      </c>
      <c r="J273" s="32" t="n">
        <f aca="false">LN(D272)-LN(D273)</f>
        <v>0.00772204609391025</v>
      </c>
      <c r="K273" s="26" t="n">
        <f aca="false">SUMPRODUCT($G$2:G273,$J$2:J273)*$B$87*14.4</f>
        <v>24002.5783013868</v>
      </c>
      <c r="L273" s="33" t="n">
        <f aca="false">(-1/D272^2+1/D273^2)/2</f>
        <v>4.60472441168868E-009</v>
      </c>
      <c r="M273" s="34" t="n">
        <f aca="false">SUMPRODUCT($G$2:G273,$L$2:L273)*$B$89*14.4</f>
        <v>0.330705883799433</v>
      </c>
      <c r="N273" s="29" t="n">
        <f aca="false">SUMPRODUCT($G$2:G273,$J$2:J273,$M$2:M273)*$B$87*14.4</f>
        <v>2559.99722032772</v>
      </c>
    </row>
    <row r="274" customFormat="false" ht="12.8" hidden="false" customHeight="false" outlineLevel="0" collapsed="false">
      <c r="D274" s="24" t="n">
        <v>1280</v>
      </c>
      <c r="E274" s="23" t="n">
        <f aca="true">INDIRECT("B"&amp;MATCH(D274,$C$1:$C$85,-1))+(D274-INDIRECT("C"&amp;MATCH(D274,$C$1:$C$85,-1)))*(INDIRECT("B"&amp;MATCH(D274,$C$1:$C$85,-1)+1)-INDIRECT("B"&amp;MATCH(D274,$C$1:$C$85,-1)))/(INDIRECT("C"&amp;MATCH(D274,$C$1:$C$85,-1)+1)-INDIRECT("C"&amp;MATCH(D274,$C$1:$C$85,-1)))</f>
        <v>0.396090391904053</v>
      </c>
      <c r="F274" s="23" t="n">
        <f aca="false">1/E274</f>
        <v>2.52467623663599</v>
      </c>
      <c r="G274" s="23" t="n">
        <f aca="false">(D273-D274)*(MIN(F273:F274)+0.5*ABS(F274-F273))</f>
        <v>25.2853178025746</v>
      </c>
      <c r="H274" s="31" t="n">
        <f aca="false">-1/D273+1/D274</f>
        <v>6.05620155038765E-006</v>
      </c>
      <c r="I274" s="25" t="n">
        <f aca="false">SUMPRODUCT($G$2:G274,$H$2:H274)*$B$87*14.4</f>
        <v>10.6381318017739</v>
      </c>
      <c r="J274" s="32" t="n">
        <f aca="false">LN(D273)-LN(D274)</f>
        <v>0.00778214044205505</v>
      </c>
      <c r="K274" s="26" t="n">
        <f aca="false">SUMPRODUCT($G$2:G274,$J$2:J274)*$B$87*14.4</f>
        <v>24124.0432594457</v>
      </c>
      <c r="L274" s="33" t="n">
        <f aca="false">(-1/D273^2+1/D274^2)/2</f>
        <v>4.71306867263088E-009</v>
      </c>
      <c r="M274" s="34" t="n">
        <f aca="false">SUMPRODUCT($G$2:G274,$L$2:L274)*$B$89*14.4</f>
        <v>0.335437415388734</v>
      </c>
      <c r="N274" s="29" t="n">
        <f aca="false">SUMPRODUCT($G$2:G274,$J$2:J274,$M$2:M274)*$B$87*14.4</f>
        <v>2600.74111191931</v>
      </c>
    </row>
    <row r="275" customFormat="false" ht="12.8" hidden="false" customHeight="false" outlineLevel="0" collapsed="false">
      <c r="D275" s="24" t="n">
        <v>1270</v>
      </c>
      <c r="E275" s="23" t="n">
        <f aca="true">INDIRECT("B"&amp;MATCH(D275,$C$1:$C$85,-1))+(D275-INDIRECT("C"&amp;MATCH(D275,$C$1:$C$85,-1)))*(INDIRECT("B"&amp;MATCH(D275,$C$1:$C$85,-1)+1)-INDIRECT("B"&amp;MATCH(D275,$C$1:$C$85,-1)))/(INDIRECT("C"&amp;MATCH(D275,$C$1:$C$85,-1)+1)-INDIRECT("C"&amp;MATCH(D275,$C$1:$C$85,-1)))</f>
        <v>0.397235779467302</v>
      </c>
      <c r="F275" s="23" t="n">
        <f aca="false">1/E275</f>
        <v>2.51739659841571</v>
      </c>
      <c r="G275" s="23" t="n">
        <f aca="false">(D274-D275)*(MIN(F274:F275)+0.5*ABS(F275-F274))</f>
        <v>25.2103641752585</v>
      </c>
      <c r="H275" s="31" t="n">
        <f aca="false">-1/D274+1/D275</f>
        <v>6.15157480314955E-006</v>
      </c>
      <c r="I275" s="25" t="n">
        <f aca="false">SUMPRODUCT($G$2:G275,$H$2:H275)*$B$87*14.4</f>
        <v>10.7338619987702</v>
      </c>
      <c r="J275" s="32" t="n">
        <f aca="false">LN(D274)-LN(D275)</f>
        <v>0.0078431774610257</v>
      </c>
      <c r="K275" s="26" t="n">
        <f aca="false">SUMPRODUCT($G$2:G275,$J$2:J275)*$B$87*14.4</f>
        <v>24246.0980092371</v>
      </c>
      <c r="L275" s="33" t="n">
        <f aca="false">(-1/D274^2+1/D275^2)/2</f>
        <v>4.82483875124002E-009</v>
      </c>
      <c r="M275" s="34" t="n">
        <f aca="false">SUMPRODUCT($G$2:G275,$L$2:L275)*$B$89*14.4</f>
        <v>0.340266796537403</v>
      </c>
      <c r="N275" s="29" t="n">
        <f aca="false">SUMPRODUCT($G$2:G275,$J$2:J275,$M$2:M275)*$B$87*14.4</f>
        <v>2642.27229063299</v>
      </c>
    </row>
    <row r="276" customFormat="false" ht="12.8" hidden="false" customHeight="false" outlineLevel="0" collapsed="false">
      <c r="D276" s="24" t="n">
        <v>1260</v>
      </c>
      <c r="E276" s="23" t="n">
        <f aca="true">INDIRECT("B"&amp;MATCH(D276,$C$1:$C$85,-1))+(D276-INDIRECT("C"&amp;MATCH(D276,$C$1:$C$85,-1)))*(INDIRECT("B"&amp;MATCH(D276,$C$1:$C$85,-1)+1)-INDIRECT("B"&amp;MATCH(D276,$C$1:$C$85,-1)))/(INDIRECT("C"&amp;MATCH(D276,$C$1:$C$85,-1)+1)-INDIRECT("C"&amp;MATCH(D276,$C$1:$C$85,-1)))</f>
        <v>0.398381167030552</v>
      </c>
      <c r="F276" s="23" t="n">
        <f aca="false">1/E276</f>
        <v>2.51015881963946</v>
      </c>
      <c r="G276" s="23" t="n">
        <f aca="false">(D275-D276)*(MIN(F275:F276)+0.5*ABS(F276-F275))</f>
        <v>25.1377770902759</v>
      </c>
      <c r="H276" s="31" t="n">
        <f aca="false">-1/D275+1/D276</f>
        <v>6.24921884764406E-006</v>
      </c>
      <c r="I276" s="25" t="n">
        <f aca="false">SUMPRODUCT($G$2:G276,$H$2:H276)*$B$87*14.4</f>
        <v>10.8308317158802</v>
      </c>
      <c r="J276" s="32" t="n">
        <f aca="false">LN(D275)-LN(D276)</f>
        <v>0.00790517950711323</v>
      </c>
      <c r="K276" s="26" t="n">
        <f aca="false">SUMPRODUCT($G$2:G276,$J$2:J276)*$B$87*14.4</f>
        <v>24368.7634237788</v>
      </c>
      <c r="L276" s="33" t="n">
        <f aca="false">(-1/D275^2+1/D276^2)/2</f>
        <v>4.94017113002731E-009</v>
      </c>
      <c r="M276" s="34" t="n">
        <f aca="false">SUMPRODUCT($G$2:G276,$L$2:L276)*$B$89*14.4</f>
        <v>0.345197381238507</v>
      </c>
      <c r="N276" s="29" t="n">
        <f aca="false">SUMPRODUCT($G$2:G276,$J$2:J276,$M$2:M276)*$B$87*14.4</f>
        <v>2684.61607050132</v>
      </c>
    </row>
    <row r="277" customFormat="false" ht="12.8" hidden="false" customHeight="false" outlineLevel="0" collapsed="false">
      <c r="D277" s="24" t="n">
        <v>1250</v>
      </c>
      <c r="E277" s="23" t="n">
        <f aca="true">INDIRECT("B"&amp;MATCH(D277,$C$1:$C$85,-1))+(D277-INDIRECT("C"&amp;MATCH(D277,$C$1:$C$85,-1)))*(INDIRECT("B"&amp;MATCH(D277,$C$1:$C$85,-1)+1)-INDIRECT("B"&amp;MATCH(D277,$C$1:$C$85,-1)))/(INDIRECT("C"&amp;MATCH(D277,$C$1:$C$85,-1)+1)-INDIRECT("C"&amp;MATCH(D277,$C$1:$C$85,-1)))</f>
        <v>0.39939740543852</v>
      </c>
      <c r="F277" s="23" t="n">
        <f aca="false">1/E277</f>
        <v>2.50377189832279</v>
      </c>
      <c r="G277" s="23" t="n">
        <f aca="false">(D276-D277)*(MIN(F276:F277)+0.5*ABS(F277-F276))</f>
        <v>25.0696535898113</v>
      </c>
      <c r="H277" s="31" t="n">
        <f aca="false">-1/D276+1/D277</f>
        <v>6.34920634920639E-006</v>
      </c>
      <c r="I277" s="25" t="n">
        <f aca="false">SUMPRODUCT($G$2:G277,$H$2:H277)*$B$87*14.4</f>
        <v>10.9290859554354</v>
      </c>
      <c r="J277" s="32" t="n">
        <f aca="false">LN(D276)-LN(D277)</f>
        <v>0.00796816964917735</v>
      </c>
      <c r="K277" s="26" t="n">
        <f aca="false">SUMPRODUCT($G$2:G277,$J$2:J277)*$B$87*14.4</f>
        <v>24492.0711895793</v>
      </c>
      <c r="L277" s="33" t="n">
        <f aca="false">(-1/D276^2+1/D277^2)/2</f>
        <v>5.05920886873267E-009</v>
      </c>
      <c r="M277" s="34" t="n">
        <f aca="false">SUMPRODUCT($G$2:G277,$L$2:L277)*$B$89*14.4</f>
        <v>0.3502330888091</v>
      </c>
      <c r="N277" s="29" t="n">
        <f aca="false">SUMPRODUCT($G$2:G277,$J$2:J277,$M$2:M277)*$B$87*14.4</f>
        <v>2727.80253019179</v>
      </c>
    </row>
    <row r="278" customFormat="false" ht="12.8" hidden="false" customHeight="false" outlineLevel="0" collapsed="false">
      <c r="D278" s="24" t="n">
        <v>1240</v>
      </c>
      <c r="E278" s="23" t="n">
        <f aca="true">INDIRECT("B"&amp;MATCH(D278,$C$1:$C$85,-1))+(D278-INDIRECT("C"&amp;MATCH(D278,$C$1:$C$85,-1)))*(INDIRECT("B"&amp;MATCH(D278,$C$1:$C$85,-1)+1)-INDIRECT("B"&amp;MATCH(D278,$C$1:$C$85,-1)))/(INDIRECT("C"&amp;MATCH(D278,$C$1:$C$85,-1)+1)-INDIRECT("C"&amp;MATCH(D278,$C$1:$C$85,-1)))</f>
        <v>0.400363826195012</v>
      </c>
      <c r="F278" s="23" t="n">
        <f aca="false">1/E278</f>
        <v>2.4977281526751</v>
      </c>
      <c r="G278" s="23" t="n">
        <f aca="false">(D277-D278)*(MIN(F277:F278)+0.5*ABS(F278-F277))</f>
        <v>25.0075002549894</v>
      </c>
      <c r="H278" s="31" t="n">
        <f aca="false">-1/D277+1/D278</f>
        <v>6.45161290322577E-006</v>
      </c>
      <c r="I278" s="25" t="n">
        <f aca="false">SUMPRODUCT($G$2:G278,$H$2:H278)*$B$87*14.4</f>
        <v>11.0286774173903</v>
      </c>
      <c r="J278" s="32" t="n">
        <f aca="false">LN(D277)-LN(D278)</f>
        <v>0.00803217169726356</v>
      </c>
      <c r="K278" s="26" t="n">
        <f aca="false">SUMPRODUCT($G$2:G278,$J$2:J278)*$B$87*14.4</f>
        <v>24616.0612264898</v>
      </c>
      <c r="L278" s="33" t="n">
        <f aca="false">(-1/D277^2+1/D278^2)/2</f>
        <v>5.18210197710719E-009</v>
      </c>
      <c r="M278" s="34" t="n">
        <f aca="false">SUMPRODUCT($G$2:G278,$L$2:L278)*$B$89*14.4</f>
        <v>0.355378330697492</v>
      </c>
      <c r="N278" s="29" t="n">
        <f aca="false">SUMPRODUCT($G$2:G278,$J$2:J278,$M$2:M278)*$B$87*14.4</f>
        <v>2771.86590253215</v>
      </c>
    </row>
    <row r="279" customFormat="false" ht="12.8" hidden="false" customHeight="false" outlineLevel="0" collapsed="false">
      <c r="D279" s="24" t="n">
        <v>1230</v>
      </c>
      <c r="E279" s="23" t="n">
        <f aca="true">INDIRECT("B"&amp;MATCH(D279,$C$1:$C$85,-1))+(D279-INDIRECT("C"&amp;MATCH(D279,$C$1:$C$85,-1)))*(INDIRECT("B"&amp;MATCH(D279,$C$1:$C$85,-1)+1)-INDIRECT("B"&amp;MATCH(D279,$C$1:$C$85,-1)))/(INDIRECT("C"&amp;MATCH(D279,$C$1:$C$85,-1)+1)-INDIRECT("C"&amp;MATCH(D279,$C$1:$C$85,-1)))</f>
        <v>0.401330246951504</v>
      </c>
      <c r="F279" s="23" t="n">
        <f aca="false">1/E279</f>
        <v>2.49171351423417</v>
      </c>
      <c r="G279" s="23" t="n">
        <f aca="false">(D278-D279)*(MIN(F278:F279)+0.5*ABS(F279-F278))</f>
        <v>24.9472083345463</v>
      </c>
      <c r="H279" s="31" t="n">
        <f aca="false">-1/D278+1/D279</f>
        <v>6.55651717807501E-006</v>
      </c>
      <c r="I279" s="25" t="n">
        <f aca="false">SUMPRODUCT($G$2:G279,$H$2:H279)*$B$87*14.4</f>
        <v>11.1296442380919</v>
      </c>
      <c r="J279" s="32" t="n">
        <f aca="false">LN(D278)-LN(D279)</f>
        <v>0.00809721023262</v>
      </c>
      <c r="K279" s="26" t="n">
        <f aca="false">SUMPRODUCT($G$2:G279,$J$2:J279)*$B$87*14.4</f>
        <v>24740.7538874767</v>
      </c>
      <c r="L279" s="33" t="n">
        <f aca="false">(-1/D278^2+1/D279^2)/2</f>
        <v>5.30900781203946E-009</v>
      </c>
      <c r="M279" s="34" t="n">
        <f aca="false">SUMPRODUCT($G$2:G279,$L$2:L279)*$B$89*14.4</f>
        <v>0.360636867017841</v>
      </c>
      <c r="N279" s="29" t="n">
        <f aca="false">SUMPRODUCT($G$2:G279,$J$2:J279,$M$2:M279)*$B$87*14.4</f>
        <v>2816.83467313057</v>
      </c>
    </row>
    <row r="280" customFormat="false" ht="12.8" hidden="false" customHeight="false" outlineLevel="0" collapsed="false">
      <c r="D280" s="24" t="n">
        <v>1220</v>
      </c>
      <c r="E280" s="23" t="n">
        <f aca="true">INDIRECT("B"&amp;MATCH(D280,$C$1:$C$85,-1))+(D280-INDIRECT("C"&amp;MATCH(D280,$C$1:$C$85,-1)))*(INDIRECT("B"&amp;MATCH(D280,$C$1:$C$85,-1)+1)-INDIRECT("B"&amp;MATCH(D280,$C$1:$C$85,-1)))/(INDIRECT("C"&amp;MATCH(D280,$C$1:$C$85,-1)+1)-INDIRECT("C"&amp;MATCH(D280,$C$1:$C$85,-1)))</f>
        <v>0.402064198302219</v>
      </c>
      <c r="F280" s="23" t="n">
        <f aca="false">1/E280</f>
        <v>2.48716499559688</v>
      </c>
      <c r="G280" s="23" t="n">
        <f aca="false">(D279-D280)*(MIN(F279:F280)+0.5*ABS(F280-F279))</f>
        <v>24.8943925491552</v>
      </c>
      <c r="H280" s="31" t="n">
        <f aca="false">-1/D279+1/D280</f>
        <v>6.66400106624017E-006</v>
      </c>
      <c r="I280" s="25" t="n">
        <f aca="false">SUMPRODUCT($G$2:G280,$H$2:H280)*$B$87*14.4</f>
        <v>11.2320489913004</v>
      </c>
      <c r="J280" s="32" t="n">
        <f aca="false">LN(D279)-LN(D280)</f>
        <v>0.00816331063916032</v>
      </c>
      <c r="K280" s="26" t="n">
        <f aca="false">SUMPRODUCT($G$2:G280,$J$2:J280)*$B$87*14.4</f>
        <v>24866.1983168905</v>
      </c>
      <c r="L280" s="33" t="n">
        <f aca="false">(-1/D279^2+1/D280^2)/2</f>
        <v>5.44009150082918E-009</v>
      </c>
      <c r="M280" s="34" t="n">
        <f aca="false">SUMPRODUCT($G$2:G280,$L$2:L280)*$B$89*14.4</f>
        <v>0.366013833107941</v>
      </c>
      <c r="N280" s="29" t="n">
        <f aca="false">SUMPRODUCT($G$2:G280,$J$2:J280,$M$2:M280)*$B$87*14.4</f>
        <v>2862.74906958236</v>
      </c>
    </row>
    <row r="281" customFormat="false" ht="12.8" hidden="false" customHeight="false" outlineLevel="0" collapsed="false">
      <c r="D281" s="24" t="n">
        <v>1210</v>
      </c>
      <c r="E281" s="23" t="n">
        <f aca="true">INDIRECT("B"&amp;MATCH(D281,$C$1:$C$85,-1))+(D281-INDIRECT("C"&amp;MATCH(D281,$C$1:$C$85,-1)))*(INDIRECT("B"&amp;MATCH(D281,$C$1:$C$85,-1)+1)-INDIRECT("B"&amp;MATCH(D281,$C$1:$C$85,-1)))/(INDIRECT("C"&amp;MATCH(D281,$C$1:$C$85,-1)+1)-INDIRECT("C"&amp;MATCH(D281,$C$1:$C$85,-1)))</f>
        <v>0.40278006552925</v>
      </c>
      <c r="F281" s="23" t="n">
        <f aca="false">1/E281</f>
        <v>2.48274451886294</v>
      </c>
      <c r="G281" s="23" t="n">
        <f aca="false">(D280-D281)*(MIN(F280:F281)+0.5*ABS(F281-F280))</f>
        <v>24.8495475722991</v>
      </c>
      <c r="H281" s="31" t="n">
        <f aca="false">-1/D280+1/D281</f>
        <v>6.77414984419453E-006</v>
      </c>
      <c r="I281" s="25" t="n">
        <f aca="false">SUMPRODUCT($G$2:G281,$H$2:H281)*$B$87*14.4</f>
        <v>11.3359588631006</v>
      </c>
      <c r="J281" s="32" t="n">
        <f aca="false">LN(D280)-LN(D281)</f>
        <v>0.0082304991365163</v>
      </c>
      <c r="K281" s="26" t="n">
        <f aca="false">SUMPRODUCT($G$2:G281,$J$2:J281)*$B$87*14.4</f>
        <v>24992.4473857474</v>
      </c>
      <c r="L281" s="33" t="n">
        <f aca="false">(-1/D280^2+1/D281^2)/2</f>
        <v>5.57552639255953E-009</v>
      </c>
      <c r="M281" s="34" t="n">
        <f aca="false">SUMPRODUCT($G$2:G281,$L$2:L281)*$B$89*14.4</f>
        <v>0.371514735281996</v>
      </c>
      <c r="N281" s="29" t="n">
        <f aca="false">SUMPRODUCT($G$2:G281,$J$2:J281,$M$2:M281)*$B$87*14.4</f>
        <v>2909.65245897835</v>
      </c>
    </row>
    <row r="282" customFormat="false" ht="12.8" hidden="false" customHeight="false" outlineLevel="0" collapsed="false">
      <c r="D282" s="24" t="n">
        <v>1200</v>
      </c>
      <c r="E282" s="23" t="n">
        <f aca="true">INDIRECT("B"&amp;MATCH(D282,$C$1:$C$85,-1))+(D282-INDIRECT("C"&amp;MATCH(D282,$C$1:$C$85,-1)))*(INDIRECT("B"&amp;MATCH(D282,$C$1:$C$85,-1)+1)-INDIRECT("B"&amp;MATCH(D282,$C$1:$C$85,-1)))/(INDIRECT("C"&amp;MATCH(D282,$C$1:$C$85,-1)+1)-INDIRECT("C"&amp;MATCH(D282,$C$1:$C$85,-1)))</f>
        <v>0.403443169740326</v>
      </c>
      <c r="F282" s="23" t="n">
        <f aca="false">1/E282</f>
        <v>2.47866384909588</v>
      </c>
      <c r="G282" s="23" t="n">
        <f aca="false">(D281-D282)*(MIN(F281:F282)+0.5*ABS(F282-F281))</f>
        <v>24.8070418397941</v>
      </c>
      <c r="H282" s="31" t="n">
        <f aca="false">-1/D281+1/D282</f>
        <v>6.88705234159787E-006</v>
      </c>
      <c r="I282" s="25" t="n">
        <f aca="false">SUMPRODUCT($G$2:G282,$H$2:H282)*$B$87*14.4</f>
        <v>11.4414198634929</v>
      </c>
      <c r="J282" s="32" t="n">
        <f aca="false">LN(D281)-LN(D282)</f>
        <v>0.00829880281469464</v>
      </c>
      <c r="K282" s="26" t="n">
        <f aca="false">SUMPRODUCT($G$2:G282,$J$2:J282)*$B$87*14.4</f>
        <v>25119.5264325567</v>
      </c>
      <c r="L282" s="33" t="n">
        <f aca="false">(-1/D281^2+1/D282^2)/2</f>
        <v>5.71549453968687E-009</v>
      </c>
      <c r="M282" s="34" t="n">
        <f aca="false">SUMPRODUCT($G$2:G282,$L$2:L282)*$B$89*14.4</f>
        <v>0.377144086598805</v>
      </c>
      <c r="N282" s="29" t="n">
        <f aca="false">SUMPRODUCT($G$2:G282,$J$2:J282,$M$2:M282)*$B$87*14.4</f>
        <v>2957.5795700131</v>
      </c>
    </row>
    <row r="283" customFormat="false" ht="12.8" hidden="false" customHeight="false" outlineLevel="0" collapsed="false">
      <c r="D283" s="24" t="n">
        <v>1190</v>
      </c>
      <c r="E283" s="23" t="n">
        <f aca="true">INDIRECT("B"&amp;MATCH(D283,$C$1:$C$85,-1))+(D283-INDIRECT("C"&amp;MATCH(D283,$C$1:$C$85,-1)))*(INDIRECT("B"&amp;MATCH(D283,$C$1:$C$85,-1)+1)-INDIRECT("B"&amp;MATCH(D283,$C$1:$C$85,-1)))/(INDIRECT("C"&amp;MATCH(D283,$C$1:$C$85,-1)+1)-INDIRECT("C"&amp;MATCH(D283,$C$1:$C$85,-1)))</f>
        <v>0.40376530999249</v>
      </c>
      <c r="F283" s="23" t="n">
        <f aca="false">1/E283</f>
        <v>2.47668627108802</v>
      </c>
      <c r="G283" s="23" t="n">
        <f aca="false">(D282-D283)*(MIN(F282:F283)+0.5*ABS(F283-F282))</f>
        <v>24.7767506009195</v>
      </c>
      <c r="H283" s="31" t="n">
        <f aca="false">-1/D282+1/D283</f>
        <v>7.00280112044818E-006</v>
      </c>
      <c r="I283" s="25" t="n">
        <f aca="false">SUMPRODUCT($G$2:G283,$H$2:H283)*$B$87*14.4</f>
        <v>11.5485223776686</v>
      </c>
      <c r="J283" s="32" t="n">
        <f aca="false">LN(D282)-LN(D283)</f>
        <v>0.00836824967051708</v>
      </c>
      <c r="K283" s="26" t="n">
        <f aca="false">SUMPRODUCT($G$2:G283,$J$2:J283)*$B$87*14.4</f>
        <v>25247.5124432325</v>
      </c>
      <c r="L283" s="33" t="n">
        <f aca="false">(-1/D282^2+1/D283^2)/2</f>
        <v>5.86018721213974E-009</v>
      </c>
      <c r="M283" s="34" t="n">
        <f aca="false">SUMPRODUCT($G$2:G283,$L$2:L283)*$B$89*14.4</f>
        <v>0.382908901924838</v>
      </c>
      <c r="N283" s="29" t="n">
        <f aca="false">SUMPRODUCT($G$2:G283,$J$2:J283,$M$2:M283)*$B$87*14.4</f>
        <v>3006.58655282271</v>
      </c>
    </row>
    <row r="284" customFormat="false" ht="12.8" hidden="false" customHeight="false" outlineLevel="0" collapsed="false">
      <c r="D284" s="24" t="n">
        <v>1180</v>
      </c>
      <c r="E284" s="23" t="n">
        <f aca="true">INDIRECT("B"&amp;MATCH(D284,$C$1:$C$85,-1))+(D284-INDIRECT("C"&amp;MATCH(D284,$C$1:$C$85,-1)))*(INDIRECT("B"&amp;MATCH(D284,$C$1:$C$85,-1)+1)-INDIRECT("B"&amp;MATCH(D284,$C$1:$C$85,-1)))/(INDIRECT("C"&amp;MATCH(D284,$C$1:$C$85,-1)+1)-INDIRECT("C"&amp;MATCH(D284,$C$1:$C$85,-1)))</f>
        <v>0.404087450244654</v>
      </c>
      <c r="F284" s="23" t="n">
        <f aca="false">1/E284</f>
        <v>2.47471184614754</v>
      </c>
      <c r="G284" s="23" t="n">
        <f aca="false">(D283-D284)*(MIN(F283:F284)+0.5*ABS(F284-F283))</f>
        <v>24.7569905861778</v>
      </c>
      <c r="H284" s="31" t="n">
        <f aca="false">-1/D283+1/D284</f>
        <v>7.12149266486248E-006</v>
      </c>
      <c r="I284" s="25" t="n">
        <f aca="false">SUMPRODUCT($G$2:G284,$H$2:H284)*$B$87*14.4</f>
        <v>11.6573533242957</v>
      </c>
      <c r="J284" s="32" t="n">
        <f aca="false">LN(D283)-LN(D284)</f>
        <v>0.00843886864586452</v>
      </c>
      <c r="K284" s="26" t="n">
        <f aca="false">SUMPRODUCT($G$2:G284,$J$2:J284)*$B$87*14.4</f>
        <v>25376.4755843058</v>
      </c>
      <c r="L284" s="33" t="n">
        <f aca="false">(-1/D283^2+1/D284^2)/2</f>
        <v>6.00980544641942E-009</v>
      </c>
      <c r="M284" s="34" t="n">
        <f aca="false">SUMPRODUCT($G$2:G284,$L$2:L284)*$B$89*14.4</f>
        <v>0.388816185564745</v>
      </c>
      <c r="N284" s="29" t="n">
        <f aca="false">SUMPRODUCT($G$2:G284,$J$2:J284,$M$2:M284)*$B$87*14.4</f>
        <v>3056.72950941326</v>
      </c>
    </row>
    <row r="285" customFormat="false" ht="12.8" hidden="false" customHeight="false" outlineLevel="0" collapsed="false">
      <c r="D285" s="24" t="n">
        <v>1170</v>
      </c>
      <c r="E285" s="23" t="n">
        <f aca="true">INDIRECT("B"&amp;MATCH(D285,$C$1:$C$85,-1))+(D285-INDIRECT("C"&amp;MATCH(D285,$C$1:$C$85,-1)))*(INDIRECT("B"&amp;MATCH(D285,$C$1:$C$85,-1)+1)-INDIRECT("B"&amp;MATCH(D285,$C$1:$C$85,-1)))/(INDIRECT("C"&amp;MATCH(D285,$C$1:$C$85,-1)+1)-INDIRECT("C"&amp;MATCH(D285,$C$1:$C$85,-1)))</f>
        <v>0.403959051787676</v>
      </c>
      <c r="F285" s="23" t="n">
        <f aca="false">1/E285</f>
        <v>2.47549843375117</v>
      </c>
      <c r="G285" s="23" t="n">
        <f aca="false">(D284-D285)*(MIN(F284:F285)+0.5*ABS(F285-F284))</f>
        <v>24.7510513994935</v>
      </c>
      <c r="H285" s="31" t="n">
        <f aca="false">-1/D284+1/D285</f>
        <v>7.24322758221066E-006</v>
      </c>
      <c r="I285" s="25" t="n">
        <f aca="false">SUMPRODUCT($G$2:G285,$H$2:H285)*$B$87*14.4</f>
        <v>11.7680180742094</v>
      </c>
      <c r="J285" s="32" t="n">
        <f aca="false">LN(D284)-LN(D285)</f>
        <v>0.00851068966790791</v>
      </c>
      <c r="K285" s="26" t="n">
        <f aca="false">SUMPRODUCT($G$2:G285,$J$2:J285)*$B$87*14.4</f>
        <v>25506.5050957359</v>
      </c>
      <c r="L285" s="33" t="n">
        <f aca="false">(-1/D284^2+1/D285^2)/2</f>
        <v>6.1645606324044E-009</v>
      </c>
      <c r="M285" s="34" t="n">
        <f aca="false">SUMPRODUCT($G$2:G285,$L$2:L285)*$B$89*14.4</f>
        <v>0.394874130762108</v>
      </c>
      <c r="N285" s="29" t="n">
        <f aca="false">SUMPRODUCT($G$2:G285,$J$2:J285,$M$2:M285)*$B$87*14.4</f>
        <v>3108.07479971266</v>
      </c>
    </row>
    <row r="286" customFormat="false" ht="12.8" hidden="false" customHeight="false" outlineLevel="0" collapsed="false">
      <c r="D286" s="24" t="n">
        <v>1160</v>
      </c>
      <c r="E286" s="23" t="n">
        <f aca="true">INDIRECT("B"&amp;MATCH(D286,$C$1:$C$85,-1))+(D286-INDIRECT("C"&amp;MATCH(D286,$C$1:$C$85,-1)))*(INDIRECT("B"&amp;MATCH(D286,$C$1:$C$85,-1)+1)-INDIRECT("B"&amp;MATCH(D286,$C$1:$C$85,-1)))/(INDIRECT("C"&amp;MATCH(D286,$C$1:$C$85,-1)+1)-INDIRECT("C"&amp;MATCH(D286,$C$1:$C$85,-1)))</f>
        <v>0.402956837669833</v>
      </c>
      <c r="F286" s="23" t="n">
        <f aca="false">1/E286</f>
        <v>2.4816553697976</v>
      </c>
      <c r="G286" s="23" t="n">
        <f aca="false">(D285-D286)*(MIN(F285:F286)+0.5*ABS(F286-F285))</f>
        <v>24.7857690177438</v>
      </c>
      <c r="H286" s="31" t="n">
        <f aca="false">-1/D285+1/D286</f>
        <v>7.36811081638667E-006</v>
      </c>
      <c r="I286" s="25" t="n">
        <f aca="false">SUMPRODUCT($G$2:G286,$H$2:H286)*$B$87*14.4</f>
        <v>11.8807487397673</v>
      </c>
      <c r="J286" s="32" t="n">
        <f aca="false">LN(D285)-LN(D286)</f>
        <v>0.00858374369139181</v>
      </c>
      <c r="K286" s="26" t="n">
        <f aca="false">SUMPRODUCT($G$2:G286,$J$2:J286)*$B$87*14.4</f>
        <v>25637.834708363</v>
      </c>
      <c r="L286" s="33" t="n">
        <f aca="false">(-1/D285^2+1/D286^2)/2</f>
        <v>6.32467514079756E-009</v>
      </c>
      <c r="M286" s="34" t="n">
        <f aca="false">SUMPRODUCT($G$2:G286,$L$2:L286)*$B$89*14.4</f>
        <v>0.401098139320991</v>
      </c>
      <c r="N286" s="29" t="n">
        <f aca="false">SUMPRODUCT($G$2:G286,$J$2:J286,$M$2:M286)*$B$87*14.4</f>
        <v>3160.75086297511</v>
      </c>
    </row>
    <row r="287" customFormat="false" ht="12.8" hidden="false" customHeight="false" outlineLevel="0" collapsed="false">
      <c r="D287" s="24" t="n">
        <v>1150</v>
      </c>
      <c r="E287" s="23" t="n">
        <f aca="true">INDIRECT("B"&amp;MATCH(D287,$C$1:$C$85,-1))+(D287-INDIRECT("C"&amp;MATCH(D287,$C$1:$C$85,-1)))*(INDIRECT("B"&amp;MATCH(D287,$C$1:$C$85,-1)+1)-INDIRECT("B"&amp;MATCH(D287,$C$1:$C$85,-1)))/(INDIRECT("C"&amp;MATCH(D287,$C$1:$C$85,-1)+1)-INDIRECT("C"&amp;MATCH(D287,$C$1:$C$85,-1)))</f>
        <v>0.40195462355199</v>
      </c>
      <c r="F287" s="23" t="n">
        <f aca="false">1/E287</f>
        <v>2.48784300865408</v>
      </c>
      <c r="G287" s="23" t="n">
        <f aca="false">(D286-D287)*(MIN(F286:F287)+0.5*ABS(F287-F286))</f>
        <v>24.8474918922584</v>
      </c>
      <c r="H287" s="31" t="n">
        <f aca="false">-1/D286+1/D287</f>
        <v>7.49625187406301E-006</v>
      </c>
      <c r="I287" s="25" t="n">
        <f aca="false">SUMPRODUCT($G$2:G287,$H$2:H287)*$B$87*14.4</f>
        <v>11.9957255489211</v>
      </c>
      <c r="J287" s="32" t="n">
        <f aca="false">LN(D286)-LN(D287)</f>
        <v>0.00865806274311431</v>
      </c>
      <c r="K287" s="26" t="n">
        <f aca="false">SUMPRODUCT($G$2:G287,$J$2:J287)*$B$87*14.4</f>
        <v>25770.6312638124</v>
      </c>
      <c r="L287" s="33" t="n">
        <f aca="false">(-1/D286^2+1/D287^2)/2</f>
        <v>6.49038299440986E-009</v>
      </c>
      <c r="M287" s="34" t="n">
        <f aca="false">SUMPRODUCT($G$2:G287,$L$2:L287)*$B$89*14.4</f>
        <v>0.407501123699787</v>
      </c>
      <c r="N287" s="29" t="n">
        <f aca="false">SUMPRODUCT($G$2:G287,$J$2:J287,$M$2:M287)*$B$87*14.4</f>
        <v>3214.86560854421</v>
      </c>
    </row>
    <row r="288" customFormat="false" ht="12.8" hidden="false" customHeight="false" outlineLevel="0" collapsed="false">
      <c r="D288" s="24" t="n">
        <v>1140</v>
      </c>
      <c r="E288" s="23" t="n">
        <f aca="true">INDIRECT("B"&amp;MATCH(D288,$C$1:$C$85,-1))+(D288-INDIRECT("C"&amp;MATCH(D288,$C$1:$C$85,-1)))*(INDIRECT("B"&amp;MATCH(D288,$C$1:$C$85,-1)+1)-INDIRECT("B"&amp;MATCH(D288,$C$1:$C$85,-1)))/(INDIRECT("C"&amp;MATCH(D288,$C$1:$C$85,-1)+1)-INDIRECT("C"&amp;MATCH(D288,$C$1:$C$85,-1)))</f>
        <v>0.397353957144253</v>
      </c>
      <c r="F288" s="23" t="n">
        <f aca="false">1/E288</f>
        <v>2.51664789546054</v>
      </c>
      <c r="G288" s="23" t="n">
        <f aca="false">(D287-D288)*(MIN(F287:F288)+0.5*ABS(F288-F287))</f>
        <v>25.0224545205731</v>
      </c>
      <c r="H288" s="31" t="n">
        <f aca="false">-1/D287+1/D288</f>
        <v>7.62776506483599E-006</v>
      </c>
      <c r="I288" s="25" t="n">
        <f aca="false">SUMPRODUCT($G$2:G288,$H$2:H288)*$B$87*14.4</f>
        <v>12.1135433033077</v>
      </c>
      <c r="J288" s="32" t="n">
        <f aca="false">LN(D287)-LN(D288)</f>
        <v>0.00873367996875452</v>
      </c>
      <c r="K288" s="26" t="n">
        <f aca="false">SUMPRODUCT($G$2:G288,$J$2:J288)*$B$87*14.4</f>
        <v>25905.5308776184</v>
      </c>
      <c r="L288" s="33" t="n">
        <f aca="false">(-1/D287^2+1/D288^2)/2</f>
        <v>6.66193058675608E-009</v>
      </c>
      <c r="M288" s="34" t="n">
        <f aca="false">SUMPRODUCT($G$2:G288,$L$2:L288)*$B$89*14.4</f>
        <v>0.414119623674352</v>
      </c>
      <c r="N288" s="29" t="n">
        <f aca="false">SUMPRODUCT($G$2:G288,$J$2:J288,$M$2:M288)*$B$87*14.4</f>
        <v>3270.73018584738</v>
      </c>
    </row>
    <row r="289" customFormat="false" ht="12.8" hidden="false" customHeight="false" outlineLevel="0" collapsed="false">
      <c r="D289" s="24" t="n">
        <v>1130</v>
      </c>
      <c r="E289" s="23" t="n">
        <f aca="true">INDIRECT("B"&amp;MATCH(D289,$C$1:$C$85,-1))+(D289-INDIRECT("C"&amp;MATCH(D289,$C$1:$C$85,-1)))*(INDIRECT("B"&amp;MATCH(D289,$C$1:$C$85,-1)+1)-INDIRECT("B"&amp;MATCH(D289,$C$1:$C$85,-1)))/(INDIRECT("C"&amp;MATCH(D289,$C$1:$C$85,-1)+1)-INDIRECT("C"&amp;MATCH(D289,$C$1:$C$85,-1)))</f>
        <v>0.389765764537723</v>
      </c>
      <c r="F289" s="23" t="n">
        <f aca="false">1/E289</f>
        <v>2.56564349920789</v>
      </c>
      <c r="G289" s="23" t="n">
        <f aca="false">(D288-D289)*(MIN(F288:F289)+0.5*ABS(F289-F288))</f>
        <v>25.4114569733421</v>
      </c>
      <c r="H289" s="31" t="n">
        <f aca="false">-1/D288+1/D289</f>
        <v>7.762769756249E-006</v>
      </c>
      <c r="I289" s="25" t="n">
        <f aca="false">SUMPRODUCT($G$2:G289,$H$2:H289)*$B$87*14.4</f>
        <v>12.2353103562717</v>
      </c>
      <c r="J289" s="32" t="n">
        <f aca="false">LN(D288)-LN(D289)</f>
        <v>0.00881062968215574</v>
      </c>
      <c r="K289" s="26" t="n">
        <f aca="false">SUMPRODUCT($G$2:G289,$J$2:J289)*$B$87*14.4</f>
        <v>26043.7346946632</v>
      </c>
      <c r="L289" s="33" t="n">
        <f aca="false">(-1/D288^2+1/D289^2)/2</f>
        <v>6.83957745174869E-009</v>
      </c>
      <c r="M289" s="34" t="n">
        <f aca="false">SUMPRODUCT($G$2:G289,$L$2:L289)*$B$89*14.4</f>
        <v>0.421020248205437</v>
      </c>
      <c r="N289" s="29" t="n">
        <f aca="false">SUMPRODUCT($G$2:G289,$J$2:J289,$M$2:M289)*$B$87*14.4</f>
        <v>3328.91679120252</v>
      </c>
    </row>
    <row r="290" customFormat="false" ht="12.8" hidden="false" customHeight="false" outlineLevel="0" collapsed="false">
      <c r="D290" s="24" t="n">
        <v>1120</v>
      </c>
      <c r="E290" s="23" t="n">
        <f aca="true">INDIRECT("B"&amp;MATCH(D290,$C$1:$C$85,-1))+(D290-INDIRECT("C"&amp;MATCH(D290,$C$1:$C$85,-1)))*(INDIRECT("B"&amp;MATCH(D290,$C$1:$C$85,-1)+1)-INDIRECT("B"&amp;MATCH(D290,$C$1:$C$85,-1)))/(INDIRECT("C"&amp;MATCH(D290,$C$1:$C$85,-1)+1)-INDIRECT("C"&amp;MATCH(D290,$C$1:$C$85,-1)))</f>
        <v>0.382177571931193</v>
      </c>
      <c r="F290" s="23" t="n">
        <f aca="false">1/E290</f>
        <v>2.61658473297339</v>
      </c>
      <c r="G290" s="23" t="n">
        <f aca="false">(D289-D290)*(MIN(F289:F290)+0.5*ABS(F290-F289))</f>
        <v>25.9111411609064</v>
      </c>
      <c r="H290" s="31" t="n">
        <f aca="false">-1/D289+1/D290</f>
        <v>7.90139064475346E-006</v>
      </c>
      <c r="I290" s="25" t="n">
        <f aca="false">SUMPRODUCT($G$2:G290,$H$2:H290)*$B$87*14.4</f>
        <v>12.3616889731662</v>
      </c>
      <c r="J290" s="32" t="n">
        <f aca="false">LN(D289)-LN(D290)</f>
        <v>0.00888894741724577</v>
      </c>
      <c r="K290" s="26" t="n">
        <f aca="false">SUMPRODUCT($G$2:G290,$J$2:J290)*$B$87*14.4</f>
        <v>26185.9087663863</v>
      </c>
      <c r="L290" s="33" t="n">
        <f aca="false">(-1/D289^2+1/D290^2)/2</f>
        <v>7.02359708861224E-009</v>
      </c>
      <c r="M290" s="34" t="n">
        <f aca="false">SUMPRODUCT($G$2:G290,$L$2:L290)*$B$89*14.4</f>
        <v>0.428245877723835</v>
      </c>
      <c r="N290" s="29" t="n">
        <f aca="false">SUMPRODUCT($G$2:G290,$J$2:J290,$M$2:M290)*$B$87*14.4</f>
        <v>3389.80225133714</v>
      </c>
    </row>
    <row r="291" customFormat="false" ht="12.8" hidden="false" customHeight="false" outlineLevel="0" collapsed="false">
      <c r="D291" s="24" t="n">
        <v>1110</v>
      </c>
      <c r="E291" s="23" t="n">
        <f aca="true">INDIRECT("B"&amp;MATCH(D291,$C$1:$C$85,-1))+(D291-INDIRECT("C"&amp;MATCH(D291,$C$1:$C$85,-1)))*(INDIRECT("B"&amp;MATCH(D291,$C$1:$C$85,-1)+1)-INDIRECT("B"&amp;MATCH(D291,$C$1:$C$85,-1)))/(INDIRECT("C"&amp;MATCH(D291,$C$1:$C$85,-1)+1)-INDIRECT("C"&amp;MATCH(D291,$C$1:$C$85,-1)))</f>
        <v>0.358481119117824</v>
      </c>
      <c r="F291" s="23" t="n">
        <f aca="false">1/E291</f>
        <v>2.78954719417545</v>
      </c>
      <c r="G291" s="23" t="n">
        <f aca="false">(D290-D291)*(MIN(F290:F291)+0.5*ABS(F291-F290))</f>
        <v>27.0306596357442</v>
      </c>
      <c r="H291" s="31" t="n">
        <f aca="false">-1/D290+1/D291</f>
        <v>8.04375804375809E-006</v>
      </c>
      <c r="I291" s="25" t="n">
        <f aca="false">SUMPRODUCT($G$2:G291,$H$2:H291)*$B$87*14.4</f>
        <v>12.4959033893137</v>
      </c>
      <c r="J291" s="32" t="n">
        <f aca="false">LN(D290)-LN(D291)</f>
        <v>0.00896866998276025</v>
      </c>
      <c r="K291" s="26" t="n">
        <f aca="false">SUMPRODUCT($G$2:G291,$J$2:J291)*$B$87*14.4</f>
        <v>26335.5558341882</v>
      </c>
      <c r="L291" s="33" t="n">
        <f aca="false">(-1/D290^2+1/D291^2)/2</f>
        <v>7.21427784651724E-009</v>
      </c>
      <c r="M291" s="34" t="n">
        <f aca="false">SUMPRODUCT($G$2:G291,$L$2:L291)*$B$89*14.4</f>
        <v>0.435988339467699</v>
      </c>
      <c r="N291" s="29" t="n">
        <f aca="false">SUMPRODUCT($G$2:G291,$J$2:J291,$M$2:M291)*$B$87*14.4</f>
        <v>3455.0466279343</v>
      </c>
    </row>
    <row r="292" customFormat="false" ht="12.8" hidden="false" customHeight="false" outlineLevel="0" collapsed="false">
      <c r="D292" s="24" t="n">
        <v>1100</v>
      </c>
      <c r="E292" s="23" t="n">
        <f aca="true">INDIRECT("B"&amp;MATCH(D292,$C$1:$C$85,-1))+(D292-INDIRECT("C"&amp;MATCH(D292,$C$1:$C$85,-1)))*(INDIRECT("B"&amp;MATCH(D292,$C$1:$C$85,-1)+1)-INDIRECT("B"&amp;MATCH(D292,$C$1:$C$85,-1)))/(INDIRECT("C"&amp;MATCH(D292,$C$1:$C$85,-1)+1)-INDIRECT("C"&amp;MATCH(D292,$C$1:$C$85,-1)))</f>
        <v>0.329488496423074</v>
      </c>
      <c r="F292" s="23" t="n">
        <f aca="false">1/E292</f>
        <v>3.03500732455304</v>
      </c>
      <c r="G292" s="23" t="n">
        <f aca="false">(D291-D292)*(MIN(F291:F292)+0.5*ABS(F292-F291))</f>
        <v>29.1227725936424</v>
      </c>
      <c r="H292" s="31" t="n">
        <f aca="false">-1/D291+1/D292</f>
        <v>8.19000819000818E-006</v>
      </c>
      <c r="I292" s="25" t="n">
        <f aca="false">SUMPRODUCT($G$2:G292,$H$2:H292)*$B$87*14.4</f>
        <v>12.6431348358427</v>
      </c>
      <c r="J292" s="32" t="n">
        <f aca="false">LN(D291)-LN(D292)</f>
        <v>0.00904983551991823</v>
      </c>
      <c r="K292" s="26" t="n">
        <f aca="false">SUMPRODUCT($G$2:G292,$J$2:J292)*$B$87*14.4</f>
        <v>26498.2443619082</v>
      </c>
      <c r="L292" s="33" t="n">
        <f aca="false">(-1/D291^2+1/D292^2)/2</f>
        <v>7.4119238738403E-009</v>
      </c>
      <c r="M292" s="34" t="n">
        <f aca="false">SUMPRODUCT($G$2:G292,$L$2:L292)*$B$89*14.4</f>
        <v>0.444558584298186</v>
      </c>
      <c r="N292" s="29" t="n">
        <f aca="false">SUMPRODUCT($G$2:G292,$J$2:J292,$M$2:M292)*$B$87*14.4</f>
        <v>3527.37120949906</v>
      </c>
    </row>
    <row r="293" customFormat="false" ht="12.8" hidden="false" customHeight="false" outlineLevel="0" collapsed="false">
      <c r="D293" s="24" t="n">
        <v>1090</v>
      </c>
      <c r="E293" s="23" t="n">
        <f aca="true">INDIRECT("B"&amp;MATCH(D293,$C$1:$C$85,-1))+(D293-INDIRECT("C"&amp;MATCH(D293,$C$1:$C$85,-1)))*(INDIRECT("B"&amp;MATCH(D293,$C$1:$C$85,-1)+1)-INDIRECT("B"&amp;MATCH(D293,$C$1:$C$85,-1)))/(INDIRECT("C"&amp;MATCH(D293,$C$1:$C$85,-1)+1)-INDIRECT("C"&amp;MATCH(D293,$C$1:$C$85,-1)))</f>
        <v>0.300495873728325</v>
      </c>
      <c r="F293" s="23" t="n">
        <f aca="false">1/E293</f>
        <v>3.32783271727748</v>
      </c>
      <c r="G293" s="23" t="n">
        <f aca="false">(D292-D293)*(MIN(F292:F293)+0.5*ABS(F293-F292))</f>
        <v>31.8142002091526</v>
      </c>
      <c r="H293" s="31" t="n">
        <f aca="false">-1/D292+1/D293</f>
        <v>8.34028356964142E-006</v>
      </c>
      <c r="I293" s="25" t="n">
        <f aca="false">SUMPRODUCT($G$2:G293,$H$2:H293)*$B$87*14.4</f>
        <v>12.8069240693827</v>
      </c>
      <c r="J293" s="32" t="n">
        <f aca="false">LN(D292)-LN(D293)</f>
        <v>0.00913248356327223</v>
      </c>
      <c r="K293" s="26" t="n">
        <f aca="false">SUMPRODUCT($G$2:G293,$J$2:J293)*$B$87*14.4</f>
        <v>26677.5910796373</v>
      </c>
      <c r="L293" s="33" t="n">
        <f aca="false">(-1/D292^2+1/D293^2)/2</f>
        <v>7.61685613741229E-009</v>
      </c>
      <c r="M293" s="34" t="n">
        <f aca="false">SUMPRODUCT($G$2:G293,$L$2:L293)*$B$89*14.4</f>
        <v>0.454179719605871</v>
      </c>
      <c r="N293" s="29" t="n">
        <f aca="false">SUMPRODUCT($G$2:G293,$J$2:J293,$M$2:M293)*$B$87*14.4</f>
        <v>3608.82685146949</v>
      </c>
    </row>
    <row r="294" customFormat="false" ht="12.8" hidden="false" customHeight="false" outlineLevel="0" collapsed="false">
      <c r="D294" s="24" t="n">
        <v>1080</v>
      </c>
      <c r="E294" s="23" t="n">
        <f aca="true">INDIRECT("B"&amp;MATCH(D294,$C$1:$C$85,-1))+(D294-INDIRECT("C"&amp;MATCH(D294,$C$1:$C$85,-1)))*(INDIRECT("B"&amp;MATCH(D294,$C$1:$C$85,-1)+1)-INDIRECT("B"&amp;MATCH(D294,$C$1:$C$85,-1)))/(INDIRECT("C"&amp;MATCH(D294,$C$1:$C$85,-1)+1)-INDIRECT("C"&amp;MATCH(D294,$C$1:$C$85,-1)))</f>
        <v>0.267076361383355</v>
      </c>
      <c r="F294" s="23" t="n">
        <f aca="false">1/E294</f>
        <v>3.7442475059207</v>
      </c>
      <c r="G294" s="23" t="n">
        <f aca="false">(D293-D294)*(MIN(F293:F294)+0.5*ABS(F294-F293))</f>
        <v>35.3604011159909</v>
      </c>
      <c r="H294" s="31" t="n">
        <f aca="false">-1/D293+1/D294</f>
        <v>8.49473326537545E-006</v>
      </c>
      <c r="I294" s="25" t="n">
        <f aca="false">SUMPRODUCT($G$2:G294,$H$2:H294)*$B$87*14.4</f>
        <v>12.9923414550452</v>
      </c>
      <c r="J294" s="32" t="n">
        <f aca="false">LN(D293)-LN(D294)</f>
        <v>0.00921665510492353</v>
      </c>
      <c r="K294" s="26" t="n">
        <f aca="false">SUMPRODUCT($G$2:G294,$J$2:J294)*$B$87*14.4</f>
        <v>26878.7660948756</v>
      </c>
      <c r="L294" s="33" t="n">
        <f aca="false">(-1/D293^2+1/D294^2)/2</f>
        <v>7.82941351761159E-009</v>
      </c>
      <c r="M294" s="34" t="n">
        <f aca="false">SUMPRODUCT($G$2:G294,$L$2:L294)*$B$89*14.4</f>
        <v>0.465171700727772</v>
      </c>
      <c r="N294" s="29" t="n">
        <f aca="false">SUMPRODUCT($G$2:G294,$J$2:J294,$M$2:M294)*$B$87*14.4</f>
        <v>3702.40777545183</v>
      </c>
    </row>
    <row r="295" customFormat="false" ht="12.8" hidden="false" customHeight="false" outlineLevel="0" collapsed="false">
      <c r="D295" s="24" t="n">
        <v>1070</v>
      </c>
      <c r="E295" s="23" t="n">
        <f aca="true">INDIRECT("B"&amp;MATCH(D295,$C$1:$C$85,-1))+(D295-INDIRECT("C"&amp;MATCH(D295,$C$1:$C$85,-1)))*(INDIRECT("B"&amp;MATCH(D295,$C$1:$C$85,-1)+1)-INDIRECT("B"&amp;MATCH(D295,$C$1:$C$85,-1)))/(INDIRECT("C"&amp;MATCH(D295,$C$1:$C$85,-1)+1)-INDIRECT("C"&amp;MATCH(D295,$C$1:$C$85,-1)))</f>
        <v>0.233466395074243</v>
      </c>
      <c r="F295" s="23" t="n">
        <f aca="false">1/E295</f>
        <v>4.28327168748203</v>
      </c>
      <c r="G295" s="23" t="n">
        <f aca="false">(D294-D295)*(MIN(F294:F295)+0.5*ABS(F295-F294))</f>
        <v>40.1375959670136</v>
      </c>
      <c r="H295" s="31" t="n">
        <f aca="false">-1/D294+1/D295</f>
        <v>8.65351332641053E-006</v>
      </c>
      <c r="I295" s="25" t="n">
        <f aca="false">SUMPRODUCT($G$2:G295,$H$2:H295)*$B$87*14.4</f>
        <v>13.2067427221511</v>
      </c>
      <c r="J295" s="32" t="n">
        <f aca="false">LN(D294)-LN(D295)</f>
        <v>0.00930239266231414</v>
      </c>
      <c r="K295" s="26" t="n">
        <f aca="false">SUMPRODUCT($G$2:G295,$J$2:J295)*$B$87*14.4</f>
        <v>27109.2441329494</v>
      </c>
      <c r="L295" s="33" t="n">
        <f aca="false">(-1/D294^2+1/D295^2)/2</f>
        <v>8.04995398571417E-009</v>
      </c>
      <c r="M295" s="34" t="n">
        <f aca="false">SUMPRODUCT($G$2:G295,$L$2:L295)*$B$89*14.4</f>
        <v>0.478000154529062</v>
      </c>
      <c r="N295" s="29" t="n">
        <f aca="false">SUMPRODUCT($G$2:G295,$J$2:J295,$M$2:M295)*$B$87*14.4</f>
        <v>3812.57631326668</v>
      </c>
    </row>
    <row r="296" customFormat="false" ht="12.8" hidden="false" customHeight="false" outlineLevel="0" collapsed="false">
      <c r="D296" s="24" t="n">
        <v>1060</v>
      </c>
      <c r="E296" s="23" t="n">
        <f aca="true">INDIRECT("B"&amp;MATCH(D296,$C$1:$C$85,-1))+(D296-INDIRECT("C"&amp;MATCH(D296,$C$1:$C$85,-1)))*(INDIRECT("B"&amp;MATCH(D296,$C$1:$C$85,-1)+1)-INDIRECT("B"&amp;MATCH(D296,$C$1:$C$85,-1)))/(INDIRECT("C"&amp;MATCH(D296,$C$1:$C$85,-1)+1)-INDIRECT("C"&amp;MATCH(D296,$C$1:$C$85,-1)))</f>
        <v>0.203073943486116</v>
      </c>
      <c r="F296" s="23" t="n">
        <f aca="false">1/E296</f>
        <v>4.92431467490742</v>
      </c>
      <c r="G296" s="23" t="n">
        <f aca="false">(D295-D296)*(MIN(F295:F296)+0.5*ABS(F296-F295))</f>
        <v>46.0379318119472</v>
      </c>
      <c r="H296" s="31" t="n">
        <f aca="false">-1/D295+1/D296</f>
        <v>8.81678716275786E-006</v>
      </c>
      <c r="I296" s="25" t="n">
        <f aca="false">SUMPRODUCT($G$2:G296,$H$2:H296)*$B$87*14.4</f>
        <v>13.4573015370867</v>
      </c>
      <c r="J296" s="32" t="n">
        <f aca="false">LN(D295)-LN(D296)</f>
        <v>0.00938974034983886</v>
      </c>
      <c r="K296" s="26" t="n">
        <f aca="false">SUMPRODUCT($G$2:G296,$J$2:J296)*$B$87*14.4</f>
        <v>27376.0853497303</v>
      </c>
      <c r="L296" s="33" t="n">
        <f aca="false">(-1/D295^2+1/D296^2)/2</f>
        <v>8.27885587051418E-009</v>
      </c>
      <c r="M296" s="34" t="n">
        <f aca="false">SUMPRODUCT($G$2:G296,$L$2:L296)*$B$89*14.4</f>
        <v>0.493132828898786</v>
      </c>
      <c r="N296" s="29" t="n">
        <f aca="false">SUMPRODUCT($G$2:G296,$J$2:J296,$M$2:M296)*$B$87*14.4</f>
        <v>3944.16447736464</v>
      </c>
    </row>
    <row r="297" customFormat="false" ht="12.8" hidden="false" customHeight="false" outlineLevel="0" collapsed="false">
      <c r="D297" s="24" t="n">
        <v>1050</v>
      </c>
      <c r="E297" s="23" t="n">
        <f aca="true">INDIRECT("B"&amp;MATCH(D297,$C$1:$C$85,-1))+(D297-INDIRECT("C"&amp;MATCH(D297,$C$1:$C$85,-1)))*(INDIRECT("B"&amp;MATCH(D297,$C$1:$C$85,-1)+1)-INDIRECT("B"&amp;MATCH(D297,$C$1:$C$85,-1)))/(INDIRECT("C"&amp;MATCH(D297,$C$1:$C$85,-1)+1)-INDIRECT("C"&amp;MATCH(D297,$C$1:$C$85,-1)))</f>
        <v>0.188971359113608</v>
      </c>
      <c r="F297" s="23" t="n">
        <f aca="false">1/E297</f>
        <v>5.29180720660854</v>
      </c>
      <c r="G297" s="23" t="n">
        <f aca="false">(D296-D297)*(MIN(F296:F297)+0.5*ABS(F297-F296))</f>
        <v>51.0806094075798</v>
      </c>
      <c r="H297" s="31" t="n">
        <f aca="false">-1/D296+1/D297</f>
        <v>8.98472596585803E-006</v>
      </c>
      <c r="I297" s="25" t="n">
        <f aca="false">SUMPRODUCT($G$2:G297,$H$2:H297)*$B$87*14.4</f>
        <v>13.7406001378278</v>
      </c>
      <c r="J297" s="32" t="n">
        <f aca="false">LN(D296)-LN(D297)</f>
        <v>0.00947874395454385</v>
      </c>
      <c r="K297" s="26" t="n">
        <f aca="false">SUMPRODUCT($G$2:G297,$J$2:J297)*$B$87*14.4</f>
        <v>27674.9608980008</v>
      </c>
      <c r="L297" s="33" t="n">
        <f aca="false">(-1/D296^2+1/D297^2)/2</f>
        <v>8.51651922190495E-009</v>
      </c>
      <c r="M297" s="34" t="n">
        <f aca="false">SUMPRODUCT($G$2:G297,$L$2:L297)*$B$89*14.4</f>
        <v>0.510405032968552</v>
      </c>
      <c r="N297" s="29" t="n">
        <f aca="false">SUMPRODUCT($G$2:G297,$J$2:J297,$M$2:M297)*$B$87*14.4</f>
        <v>4096.71206143311</v>
      </c>
    </row>
    <row r="298" customFormat="false" ht="12.8" hidden="false" customHeight="false" outlineLevel="0" collapsed="false">
      <c r="D298" s="24" t="n">
        <v>1040</v>
      </c>
      <c r="E298" s="23" t="n">
        <f aca="true">INDIRECT("B"&amp;MATCH(D298,$C$1:$C$85,-1))+(D298-INDIRECT("C"&amp;MATCH(D298,$C$1:$C$85,-1)))*(INDIRECT("B"&amp;MATCH(D298,$C$1:$C$85,-1)+1)-INDIRECT("B"&amp;MATCH(D298,$C$1:$C$85,-1)))/(INDIRECT("C"&amp;MATCH(D298,$C$1:$C$85,-1)+1)-INDIRECT("C"&amp;MATCH(D298,$C$1:$C$85,-1)))</f>
        <v>0.1748687747411</v>
      </c>
      <c r="F298" s="23" t="n">
        <f aca="false">1/E298</f>
        <v>5.71857383618396</v>
      </c>
      <c r="G298" s="23" t="n">
        <f aca="false">(D297-D298)*(MIN(F297:F298)+0.5*ABS(F298-F297))</f>
        <v>55.0519052139625</v>
      </c>
      <c r="H298" s="31" t="n">
        <f aca="false">-1/D297+1/D298</f>
        <v>9.15750915750921E-006</v>
      </c>
      <c r="I298" s="25" t="n">
        <f aca="false">SUMPRODUCT($G$2:G298,$H$2:H298)*$B$87*14.4</f>
        <v>14.0517955881678</v>
      </c>
      <c r="J298" s="32" t="n">
        <f aca="false">LN(D297)-LN(D298)</f>
        <v>0.00956945101615059</v>
      </c>
      <c r="K298" s="26" t="n">
        <f aca="false">SUMPRODUCT($G$2:G298,$J$2:J298)*$B$87*14.4</f>
        <v>28000.1551803385</v>
      </c>
      <c r="L298" s="33" t="n">
        <f aca="false">(-1/D297^2+1/D298^2)/2</f>
        <v>8.76336727985081E-009</v>
      </c>
      <c r="M298" s="34" t="n">
        <f aca="false">SUMPRODUCT($G$2:G298,$L$2:L298)*$B$89*14.4</f>
        <v>0.529559625896513</v>
      </c>
      <c r="N298" s="29" t="n">
        <f aca="false">SUMPRODUCT($G$2:G298,$J$2:J298,$M$2:M298)*$B$87*14.4</f>
        <v>4268.92182393158</v>
      </c>
    </row>
    <row r="299" customFormat="false" ht="12.8" hidden="false" customHeight="false" outlineLevel="0" collapsed="false">
      <c r="D299" s="24" t="n">
        <v>1030</v>
      </c>
      <c r="E299" s="23" t="n">
        <f aca="true">INDIRECT("B"&amp;MATCH(D299,$C$1:$C$85,-1))+(D299-INDIRECT("C"&amp;MATCH(D299,$C$1:$C$85,-1)))*(INDIRECT("B"&amp;MATCH(D299,$C$1:$C$85,-1)+1)-INDIRECT("B"&amp;MATCH(D299,$C$1:$C$85,-1)))/(INDIRECT("C"&amp;MATCH(D299,$C$1:$C$85,-1)+1)-INDIRECT("C"&amp;MATCH(D299,$C$1:$C$85,-1)))</f>
        <v>0.163396378965085</v>
      </c>
      <c r="F299" s="23" t="n">
        <f aca="false">1/E299</f>
        <v>6.12008666491734</v>
      </c>
      <c r="G299" s="23" t="n">
        <f aca="false">(D298-D299)*(MIN(F298:F299)+0.5*ABS(F299-F298))</f>
        <v>59.1933025055065</v>
      </c>
      <c r="H299" s="31" t="n">
        <f aca="false">-1/D298+1/D299</f>
        <v>9.33532486930536E-006</v>
      </c>
      <c r="I299" s="25" t="n">
        <f aca="false">SUMPRODUCT($G$2:G299,$H$2:H299)*$B$87*14.4</f>
        <v>14.392898581588</v>
      </c>
      <c r="J299" s="32" t="n">
        <f aca="false">LN(D298)-LN(D299)</f>
        <v>0.00966191091173663</v>
      </c>
      <c r="K299" s="26" t="n">
        <f aca="false">SUMPRODUCT($G$2:G299,$J$2:J299)*$B$87*14.4</f>
        <v>28353.191285701</v>
      </c>
      <c r="L299" s="33" t="n">
        <f aca="false">(-1/D298^2+1/D299^2)/2</f>
        <v>9.01984805800147E-009</v>
      </c>
      <c r="M299" s="34" t="n">
        <f aca="false">SUMPRODUCT($G$2:G299,$L$2:L299)*$B$89*14.4</f>
        <v>0.550757941426365</v>
      </c>
      <c r="N299" s="29" t="n">
        <f aca="false">SUMPRODUCT($G$2:G299,$J$2:J299,$M$2:M299)*$B$87*14.4</f>
        <v>4463.35926257019</v>
      </c>
    </row>
    <row r="300" customFormat="false" ht="12.8" hidden="false" customHeight="false" outlineLevel="0" collapsed="false">
      <c r="D300" s="24" t="n">
        <v>1020</v>
      </c>
      <c r="E300" s="23" t="n">
        <f aca="true">INDIRECT("B"&amp;MATCH(D300,$C$1:$C$85,-1))+(D300-INDIRECT("C"&amp;MATCH(D300,$C$1:$C$85,-1)))*(INDIRECT("B"&amp;MATCH(D300,$C$1:$C$85,-1)+1)-INDIRECT("B"&amp;MATCH(D300,$C$1:$C$85,-1)))/(INDIRECT("C"&amp;MATCH(D300,$C$1:$C$85,-1)+1)-INDIRECT("C"&amp;MATCH(D300,$C$1:$C$85,-1)))</f>
        <v>0.15638088014018</v>
      </c>
      <c r="F300" s="23" t="n">
        <f aca="false">1/E300</f>
        <v>6.3946436361248</v>
      </c>
      <c r="G300" s="23" t="n">
        <f aca="false">(D299-D300)*(MIN(F299:F300)+0.5*ABS(F300-F299))</f>
        <v>62.5736515052107</v>
      </c>
      <c r="H300" s="31" t="n">
        <f aca="false">-1/D299+1/D300</f>
        <v>9.51837045497814E-006</v>
      </c>
      <c r="I300" s="25" t="n">
        <f aca="false">SUMPRODUCT($G$2:G300,$H$2:H300)*$B$87*14.4</f>
        <v>14.7605511688524</v>
      </c>
      <c r="J300" s="32" t="n">
        <f aca="false">LN(D299)-LN(D300)</f>
        <v>0.00975617494536518</v>
      </c>
      <c r="K300" s="26" t="n">
        <f aca="false">SUMPRODUCT($G$2:G300,$J$2:J300)*$B$87*14.4</f>
        <v>28730.0292095277</v>
      </c>
      <c r="L300" s="33" t="n">
        <f aca="false">(-1/D299^2+1/D300^2)/2</f>
        <v>9.28643605211554E-009</v>
      </c>
      <c r="M300" s="34" t="n">
        <f aca="false">SUMPRODUCT($G$2:G300,$L$2:L300)*$B$89*14.4</f>
        <v>0.573829138621457</v>
      </c>
      <c r="N300" s="29" t="n">
        <f aca="false">SUMPRODUCT($G$2:G300,$J$2:J300,$M$2:M300)*$B$87*14.4</f>
        <v>4679.59984379955</v>
      </c>
    </row>
    <row r="301" customFormat="false" ht="12.8" hidden="false" customHeight="false" outlineLevel="0" collapsed="false">
      <c r="D301" s="24" t="n">
        <v>1010</v>
      </c>
      <c r="E301" s="23" t="n">
        <f aca="true">INDIRECT("B"&amp;MATCH(D301,$C$1:$C$85,-1))+(D301-INDIRECT("C"&amp;MATCH(D301,$C$1:$C$85,-1)))*(INDIRECT("B"&amp;MATCH(D301,$C$1:$C$85,-1)+1)-INDIRECT("B"&amp;MATCH(D301,$C$1:$C$85,-1)))/(INDIRECT("C"&amp;MATCH(D301,$C$1:$C$85,-1)+1)-INDIRECT("C"&amp;MATCH(D301,$C$1:$C$85,-1)))</f>
        <v>0.149365381315276</v>
      </c>
      <c r="F301" s="23" t="n">
        <f aca="false">1/E301</f>
        <v>6.69499177918097</v>
      </c>
      <c r="G301" s="23" t="n">
        <f aca="false">(D300-D301)*(MIN(F300:F301)+0.5*ABS(F301-F300))</f>
        <v>65.4481770765288</v>
      </c>
      <c r="H301" s="31" t="n">
        <f aca="false">-1/D300+1/D301</f>
        <v>9.70685303824503E-006</v>
      </c>
      <c r="I301" s="25" t="n">
        <f aca="false">SUMPRODUCT($G$2:G301,$H$2:H301)*$B$87*14.4</f>
        <v>15.1527077728846</v>
      </c>
      <c r="J301" s="32" t="n">
        <f aca="false">LN(D300)-LN(D301)</f>
        <v>0.00985229644301189</v>
      </c>
      <c r="K301" s="26" t="n">
        <f aca="false">SUMPRODUCT($G$2:G301,$J$2:J301)*$B$87*14.4</f>
        <v>29128.061723236</v>
      </c>
      <c r="L301" s="33" t="n">
        <f aca="false">(-1/D300^2+1/D301^2)/2</f>
        <v>9.5636340844677E-009</v>
      </c>
      <c r="M301" s="34" t="n">
        <f aca="false">SUMPRODUCT($G$2:G301,$L$2:L301)*$B$89*14.4</f>
        <v>0.598680493176806</v>
      </c>
      <c r="N301" s="29" t="n">
        <f aca="false">SUMPRODUCT($G$2:G301,$J$2:J301,$M$2:M301)*$B$87*14.4</f>
        <v>4917.89414540685</v>
      </c>
    </row>
    <row r="302" customFormat="false" ht="12.8" hidden="false" customHeight="false" outlineLevel="0" collapsed="false">
      <c r="D302" s="24" t="n">
        <v>1000</v>
      </c>
      <c r="E302" s="23" t="n">
        <f aca="true">INDIRECT("B"&amp;MATCH(D302,$C$1:$C$85,-1))+(D302-INDIRECT("C"&amp;MATCH(D302,$C$1:$C$85,-1)))*(INDIRECT("B"&amp;MATCH(D302,$C$1:$C$85,-1)+1)-INDIRECT("B"&amp;MATCH(D302,$C$1:$C$85,-1)))/(INDIRECT("C"&amp;MATCH(D302,$C$1:$C$85,-1)+1)-INDIRECT("C"&amp;MATCH(D302,$C$1:$C$85,-1)))</f>
        <v>0.144416268974876</v>
      </c>
      <c r="F302" s="23" t="n">
        <f aca="false">1/E302</f>
        <v>6.92442760845712</v>
      </c>
      <c r="G302" s="23" t="n">
        <f aca="false">(D301-D302)*(MIN(F301:F302)+0.5*ABS(F302-F301))</f>
        <v>68.0970969381905</v>
      </c>
      <c r="H302" s="31" t="n">
        <f aca="false">-1/D301+1/D302</f>
        <v>9.90099009900991E-006</v>
      </c>
      <c r="I302" s="25" t="n">
        <f aca="false">SUMPRODUCT($G$2:G302,$H$2:H302)*$B$87*14.4</f>
        <v>15.5688969170601</v>
      </c>
      <c r="J302" s="32" t="n">
        <f aca="false">LN(D301)-LN(D302)</f>
        <v>0.00995033085316788</v>
      </c>
      <c r="K302" s="26" t="n">
        <f aca="false">SUMPRODUCT($G$2:G302,$J$2:J302)*$B$87*14.4</f>
        <v>29546.3249111223</v>
      </c>
      <c r="L302" s="33" t="n">
        <f aca="false">(-1/D301^2+1/D302^2)/2</f>
        <v>9.85197529653953E-009</v>
      </c>
      <c r="M302" s="34" t="n">
        <f aca="false">SUMPRODUCT($G$2:G302,$L$2:L302)*$B$89*14.4</f>
        <v>0.625317257713572</v>
      </c>
      <c r="N302" s="29" t="n">
        <f aca="false">SUMPRODUCT($G$2:G302,$J$2:J302,$M$2:M302)*$B$87*14.4</f>
        <v>5179.44133505847</v>
      </c>
    </row>
    <row r="303" customFormat="false" ht="12.8" hidden="false" customHeight="false" outlineLevel="0" collapsed="false">
      <c r="D303" s="24" t="n">
        <v>990</v>
      </c>
      <c r="E303" s="23" t="n">
        <f aca="true">INDIRECT("B"&amp;MATCH(D303,$C$1:$C$85,-1))+(D303-INDIRECT("C"&amp;MATCH(D303,$C$1:$C$85,-1)))*(INDIRECT("B"&amp;MATCH(D303,$C$1:$C$85,-1)+1)-INDIRECT("B"&amp;MATCH(D303,$C$1:$C$85,-1)))/(INDIRECT("C"&amp;MATCH(D303,$C$1:$C$85,-1)+1)-INDIRECT("C"&amp;MATCH(D303,$C$1:$C$85,-1)))</f>
        <v>0.140980106285127</v>
      </c>
      <c r="F303" s="23" t="n">
        <f aca="false">1/E303</f>
        <v>7.09319936230958</v>
      </c>
      <c r="G303" s="23" t="n">
        <f aca="false">(D302-D303)*(MIN(F302:F303)+0.5*ABS(F303-F302))</f>
        <v>70.0881348538335</v>
      </c>
      <c r="H303" s="31" t="n">
        <f aca="false">-1/D302+1/D303</f>
        <v>1.01010101010101E-005</v>
      </c>
      <c r="I303" s="25" t="n">
        <f aca="false">SUMPRODUCT($G$2:G303,$H$2:H303)*$B$87*14.4</f>
        <v>16.0059083834846</v>
      </c>
      <c r="J303" s="32" t="n">
        <f aca="false">LN(D302)-LN(D303)</f>
        <v>0.0100503358535011</v>
      </c>
      <c r="K303" s="26" t="n">
        <f aca="false">SUMPRODUCT($G$2:G303,$J$2:J303)*$B$87*14.4</f>
        <v>29981.1440000527</v>
      </c>
      <c r="L303" s="33" t="n">
        <f aca="false">(-1/D302^2+1/D303^2)/2</f>
        <v>1.01520253035405E-008</v>
      </c>
      <c r="M303" s="34" t="n">
        <f aca="false">SUMPRODUCT($G$2:G303,$L$2:L303)*$B$89*14.4</f>
        <v>0.653567797746727</v>
      </c>
      <c r="N303" s="29" t="n">
        <f aca="false">SUMPRODUCT($G$2:G303,$J$2:J303,$M$2:M303)*$B$87*14.4</f>
        <v>5463.62508942892</v>
      </c>
    </row>
    <row r="304" customFormat="false" ht="12.8" hidden="false" customHeight="false" outlineLevel="0" collapsed="false">
      <c r="D304" s="24" t="n">
        <v>980</v>
      </c>
      <c r="E304" s="23" t="n">
        <f aca="true">INDIRECT("B"&amp;MATCH(D304,$C$1:$C$85,-1))+(D304-INDIRECT("C"&amp;MATCH(D304,$C$1:$C$85,-1)))*(INDIRECT("B"&amp;MATCH(D304,$C$1:$C$85,-1)+1)-INDIRECT("B"&amp;MATCH(D304,$C$1:$C$85,-1)))/(INDIRECT("C"&amp;MATCH(D304,$C$1:$C$85,-1)+1)-INDIRECT("C"&amp;MATCH(D304,$C$1:$C$85,-1)))</f>
        <v>0.137543943595379</v>
      </c>
      <c r="F304" s="23" t="n">
        <f aca="false">1/E304</f>
        <v>7.27040372596675</v>
      </c>
      <c r="G304" s="23" t="n">
        <f aca="false">(D303-D304)*(MIN(F303:F304)+0.5*ABS(F304-F303))</f>
        <v>71.8180154413816</v>
      </c>
      <c r="H304" s="31" t="n">
        <f aca="false">-1/D303+1/D304</f>
        <v>1.03071531642961E-005</v>
      </c>
      <c r="I304" s="25" t="n">
        <f aca="false">SUMPRODUCT($G$2:G304,$H$2:H304)*$B$87*14.4</f>
        <v>16.4628446760596</v>
      </c>
      <c r="J304" s="32" t="n">
        <f aca="false">LN(D303)-LN(D304)</f>
        <v>0.0101523714640184</v>
      </c>
      <c r="K304" s="26" t="n">
        <f aca="false">SUMPRODUCT($G$2:G304,$J$2:J304)*$B$87*14.4</f>
        <v>30431.2185166207</v>
      </c>
      <c r="L304" s="33" t="n">
        <f aca="false">(-1/D303^2+1/D304^2)/2</f>
        <v>1.04643845256974E-008</v>
      </c>
      <c r="M304" s="34" t="n">
        <f aca="false">SUMPRODUCT($G$2:G304,$L$2:L304)*$B$89*14.4</f>
        <v>0.683406274559085</v>
      </c>
      <c r="N304" s="29" t="n">
        <f aca="false">SUMPRODUCT($G$2:G304,$J$2:J304,$M$2:M304)*$B$87*14.4</f>
        <v>5771.20883807065</v>
      </c>
    </row>
    <row r="305" customFormat="false" ht="12.8" hidden="false" customHeight="false" outlineLevel="0" collapsed="false">
      <c r="D305" s="24" t="n">
        <v>970</v>
      </c>
      <c r="E305" s="23" t="n">
        <f aca="true">INDIRECT("B"&amp;MATCH(D305,$C$1:$C$85,-1))+(D305-INDIRECT("C"&amp;MATCH(D305,$C$1:$C$85,-1)))*(INDIRECT("B"&amp;MATCH(D305,$C$1:$C$85,-1)+1)-INDIRECT("B"&amp;MATCH(D305,$C$1:$C$85,-1)))/(INDIRECT("C"&amp;MATCH(D305,$C$1:$C$85,-1)+1)-INDIRECT("C"&amp;MATCH(D305,$C$1:$C$85,-1)))</f>
        <v>0.135061275168219</v>
      </c>
      <c r="F305" s="23" t="n">
        <f aca="false">1/E305</f>
        <v>7.40404678361356</v>
      </c>
      <c r="G305" s="23" t="n">
        <f aca="false">(D304-D305)*(MIN(F304:F305)+0.5*ABS(F305-F304))</f>
        <v>73.3722525479015</v>
      </c>
      <c r="H305" s="31" t="n">
        <f aca="false">-1/D304+1/D305</f>
        <v>1.05196717862402E-005</v>
      </c>
      <c r="I305" s="25" t="n">
        <f aca="false">SUMPRODUCT($G$2:G305,$H$2:H305)*$B$87*14.4</f>
        <v>16.939294933773</v>
      </c>
      <c r="J305" s="32" t="n">
        <f aca="false">LN(D304)-LN(D305)</f>
        <v>0.0102565001671886</v>
      </c>
      <c r="K305" s="26" t="n">
        <f aca="false">SUMPRODUCT($G$2:G305,$J$2:J305)*$B$87*14.4</f>
        <v>30895.7493733996</v>
      </c>
      <c r="L305" s="33" t="n">
        <f aca="false">(-1/D304^2+1/D305^2)/2</f>
        <v>1.07896907127964E-008</v>
      </c>
      <c r="M305" s="34" t="n">
        <f aca="false">SUMPRODUCT($G$2:G305,$L$2:L305)*$B$89*14.4</f>
        <v>0.714838158171249</v>
      </c>
      <c r="N305" s="29" t="n">
        <f aca="false">SUMPRODUCT($G$2:G305,$J$2:J305,$M$2:M305)*$B$87*14.4</f>
        <v>6103.27322014416</v>
      </c>
    </row>
    <row r="306" customFormat="false" ht="12.8" hidden="false" customHeight="false" outlineLevel="0" collapsed="false">
      <c r="D306" s="24" t="n">
        <v>960</v>
      </c>
      <c r="E306" s="23" t="n">
        <f aca="true">INDIRECT("B"&amp;MATCH(D306,$C$1:$C$85,-1))+(D306-INDIRECT("C"&amp;MATCH(D306,$C$1:$C$85,-1)))*(INDIRECT("B"&amp;MATCH(D306,$C$1:$C$85,-1)+1)-INDIRECT("B"&amp;MATCH(D306,$C$1:$C$85,-1)))/(INDIRECT("C"&amp;MATCH(D306,$C$1:$C$85,-1)+1)-INDIRECT("C"&amp;MATCH(D306,$C$1:$C$85,-1)))</f>
        <v>0.132842086764423</v>
      </c>
      <c r="F306" s="23" t="n">
        <f aca="false">1/E306</f>
        <v>7.52773480420674</v>
      </c>
      <c r="G306" s="23" t="n">
        <f aca="false">(D305-D306)*(MIN(F305:F306)+0.5*ABS(F306-F305))</f>
        <v>74.6589079391015</v>
      </c>
      <c r="H306" s="31" t="n">
        <f aca="false">-1/D305+1/D306</f>
        <v>1.07388316151202E-005</v>
      </c>
      <c r="I306" s="25" t="n">
        <f aca="false">SUMPRODUCT($G$2:G306,$H$2:H306)*$B$87*14.4</f>
        <v>17.4342003305552</v>
      </c>
      <c r="J306" s="32" t="n">
        <f aca="false">LN(D305)-LN(D306)</f>
        <v>0.0103627870355467</v>
      </c>
      <c r="K306" s="26" t="n">
        <f aca="false">SUMPRODUCT($G$2:G306,$J$2:J306)*$B$87*14.4</f>
        <v>31373.3245336596</v>
      </c>
      <c r="L306" s="33" t="n">
        <f aca="false">(-1/D305^2+1/D306^2)/2</f>
        <v>1.1128621680188E-008</v>
      </c>
      <c r="M306" s="34" t="n">
        <f aca="false">SUMPRODUCT($G$2:G306,$L$2:L306)*$B$89*14.4</f>
        <v>0.747825898819654</v>
      </c>
      <c r="N306" s="29" t="n">
        <f aca="false">SUMPRODUCT($G$2:G306,$J$2:J306,$M$2:M306)*$B$87*14.4</f>
        <v>6460.41629361957</v>
      </c>
    </row>
    <row r="307" customFormat="false" ht="12.8" hidden="false" customHeight="false" outlineLevel="0" collapsed="false">
      <c r="D307" s="24" t="n">
        <v>950</v>
      </c>
      <c r="E307" s="23" t="n">
        <f aca="true">INDIRECT("B"&amp;MATCH(D307,$C$1:$C$85,-1))+(D307-INDIRECT("C"&amp;MATCH(D307,$C$1:$C$85,-1)))*(INDIRECT("B"&amp;MATCH(D307,$C$1:$C$85,-1)+1)-INDIRECT("B"&amp;MATCH(D307,$C$1:$C$85,-1)))/(INDIRECT("C"&amp;MATCH(D307,$C$1:$C$85,-1)+1)-INDIRECT("C"&amp;MATCH(D307,$C$1:$C$85,-1)))</f>
        <v>0.130622898360627</v>
      </c>
      <c r="F307" s="23" t="n">
        <f aca="false">1/E307</f>
        <v>7.65562556450994</v>
      </c>
      <c r="G307" s="23" t="n">
        <f aca="false">(D306-D307)*(MIN(F306:F307)+0.5*ABS(F307-F306))</f>
        <v>75.9168018435834</v>
      </c>
      <c r="H307" s="31" t="n">
        <f aca="false">-1/D306+1/D307</f>
        <v>1.09649122807017E-005</v>
      </c>
      <c r="I307" s="25" t="n">
        <f aca="false">SUMPRODUCT($G$2:G307,$H$2:H307)*$B$87*14.4</f>
        <v>17.9480387697447</v>
      </c>
      <c r="J307" s="32" t="n">
        <f aca="false">LN(D306)-LN(D307)</f>
        <v>0.0104712998672953</v>
      </c>
      <c r="K307" s="26" t="n">
        <f aca="false">SUMPRODUCT($G$2:G307,$J$2:J307)*$B$87*14.4</f>
        <v>31864.0312755244</v>
      </c>
      <c r="L307" s="33" t="n">
        <f aca="false">(-1/D306^2+1/D307^2)/2</f>
        <v>1.14818982763928E-008</v>
      </c>
      <c r="M307" s="34" t="n">
        <f aca="false">SUMPRODUCT($G$2:G307,$L$2:L307)*$B$89*14.4</f>
        <v>0.782434269905486</v>
      </c>
      <c r="N307" s="29" t="n">
        <f aca="false">SUMPRODUCT($G$2:G307,$J$2:J307,$M$2:M307)*$B$87*14.4</f>
        <v>6844.36206492824</v>
      </c>
    </row>
    <row r="308" customFormat="false" ht="12.8" hidden="false" customHeight="false" outlineLevel="0" collapsed="false">
      <c r="D308" s="24" t="n">
        <v>940</v>
      </c>
      <c r="E308" s="23" t="n">
        <f aca="true">INDIRECT("B"&amp;MATCH(D308,$C$1:$C$85,-1))+(D308-INDIRECT("C"&amp;MATCH(D308,$C$1:$C$85,-1)))*(INDIRECT("B"&amp;MATCH(D308,$C$1:$C$85,-1)+1)-INDIRECT("B"&amp;MATCH(D308,$C$1:$C$85,-1)))/(INDIRECT("C"&amp;MATCH(D308,$C$1:$C$85,-1)+1)-INDIRECT("C"&amp;MATCH(D308,$C$1:$C$85,-1)))</f>
        <v>0.129183038681826</v>
      </c>
      <c r="F308" s="23" t="n">
        <f aca="false">1/E308</f>
        <v>7.74095430951247</v>
      </c>
      <c r="G308" s="23" t="n">
        <f aca="false">(D307-D308)*(MIN(F307:F308)+0.5*ABS(F308-F307))</f>
        <v>76.982899370112</v>
      </c>
      <c r="H308" s="31" t="n">
        <f aca="false">-1/D307+1/D308</f>
        <v>1.11982082866742E-005</v>
      </c>
      <c r="I308" s="25" t="n">
        <f aca="false">SUMPRODUCT($G$2:G308,$H$2:H308)*$B$87*14.4</f>
        <v>18.4801792885839</v>
      </c>
      <c r="J308" s="32" t="n">
        <f aca="false">LN(D307)-LN(D308)</f>
        <v>0.0105821093305369</v>
      </c>
      <c r="K308" s="26" t="n">
        <f aca="false">SUMPRODUCT($G$2:G308,$J$2:J308)*$B$87*14.4</f>
        <v>32366.8946805805</v>
      </c>
      <c r="L308" s="33" t="n">
        <f aca="false">(-1/D307^2+1/D308^2)/2</f>
        <v>1.18502876045991E-008</v>
      </c>
      <c r="M308" s="34" t="n">
        <f aca="false">SUMPRODUCT($G$2:G308,$L$2:L308)*$B$89*14.4</f>
        <v>0.818654625865498</v>
      </c>
      <c r="N308" s="29" t="n">
        <f aca="false">SUMPRODUCT($G$2:G308,$J$2:J308,$M$2:M308)*$B$87*14.4</f>
        <v>7256.03351765592</v>
      </c>
    </row>
    <row r="309" customFormat="false" ht="12.8" hidden="false" customHeight="false" outlineLevel="0" collapsed="false">
      <c r="D309" s="24" t="n">
        <v>930</v>
      </c>
      <c r="E309" s="23" t="n">
        <f aca="true">INDIRECT("B"&amp;MATCH(D309,$C$1:$C$85,-1))+(D309-INDIRECT("C"&amp;MATCH(D309,$C$1:$C$85,-1)))*(INDIRECT("B"&amp;MATCH(D309,$C$1:$C$85,-1)+1)-INDIRECT("B"&amp;MATCH(D309,$C$1:$C$85,-1)))/(INDIRECT("C"&amp;MATCH(D309,$C$1:$C$85,-1)+1)-INDIRECT("C"&amp;MATCH(D309,$C$1:$C$85,-1)))</f>
        <v>0.127751304227764</v>
      </c>
      <c r="F309" s="23" t="n">
        <f aca="false">1/E309</f>
        <v>7.82770873491143</v>
      </c>
      <c r="G309" s="23" t="n">
        <f aca="false">(D308-D309)*(MIN(F308:F309)+0.5*ABS(F309-F308))</f>
        <v>77.8433152221195</v>
      </c>
      <c r="H309" s="31" t="n">
        <f aca="false">-1/D308+1/D309</f>
        <v>1.14390299702585E-005</v>
      </c>
      <c r="I309" s="25" t="n">
        <f aca="false">SUMPRODUCT($G$2:G309,$H$2:H309)*$B$87*14.4</f>
        <v>19.0298391769532</v>
      </c>
      <c r="J309" s="32" t="n">
        <f aca="false">LN(D308)-LN(D309)</f>
        <v>0.0106952891167484</v>
      </c>
      <c r="K309" s="26" t="n">
        <f aca="false">SUMPRODUCT($G$2:G309,$J$2:J309)*$B$87*14.4</f>
        <v>32880.8168782909</v>
      </c>
      <c r="L309" s="33" t="n">
        <f aca="false">(-1/D308^2+1/D309^2)/2</f>
        <v>1.22346065227542E-008</v>
      </c>
      <c r="M309" s="34" t="n">
        <f aca="false">SUMPRODUCT($G$2:G309,$L$2:L309)*$B$89*14.4</f>
        <v>0.85646760454157</v>
      </c>
      <c r="N309" s="29" t="n">
        <f aca="false">SUMPRODUCT($G$2:G309,$J$2:J309,$M$2:M309)*$B$87*14.4</f>
        <v>7696.19123124965</v>
      </c>
    </row>
    <row r="310" customFormat="false" ht="12.8" hidden="false" customHeight="false" outlineLevel="0" collapsed="false">
      <c r="D310" s="24" t="n">
        <v>920</v>
      </c>
      <c r="E310" s="23" t="n">
        <f aca="true">INDIRECT("B"&amp;MATCH(D310,$C$1:$C$85,-1))+(D310-INDIRECT("C"&amp;MATCH(D310,$C$1:$C$85,-1)))*(INDIRECT("B"&amp;MATCH(D310,$C$1:$C$85,-1)+1)-INDIRECT("B"&amp;MATCH(D310,$C$1:$C$85,-1)))/(INDIRECT("C"&amp;MATCH(D310,$C$1:$C$85,-1)+1)-INDIRECT("C"&amp;MATCH(D310,$C$1:$C$85,-1)))</f>
        <v>0.126431741864222</v>
      </c>
      <c r="F310" s="23" t="n">
        <f aca="false">1/E310</f>
        <v>7.90940617644838</v>
      </c>
      <c r="G310" s="23" t="n">
        <f aca="false">(D309-D310)*(MIN(F309:F310)+0.5*ABS(F310-F309))</f>
        <v>78.685574556799</v>
      </c>
      <c r="H310" s="31" t="n">
        <f aca="false">-1/D309+1/D310</f>
        <v>1.16877045348294E-005</v>
      </c>
      <c r="I310" s="25" t="n">
        <f aca="false">SUMPRODUCT($G$2:G310,$H$2:H310)*$B$87*14.4</f>
        <v>19.5975247643905</v>
      </c>
      <c r="J310" s="32" t="n">
        <f aca="false">LN(D309)-LN(D310)</f>
        <v>0.0108109161042149</v>
      </c>
      <c r="K310" s="26" t="n">
        <f aca="false">SUMPRODUCT($G$2:G310,$J$2:J310)*$B$87*14.4</f>
        <v>33405.9158180414</v>
      </c>
      <c r="L310" s="33" t="n">
        <f aca="false">(-1/D309^2+1/D310^2)/2</f>
        <v>1.26357254496459E-008</v>
      </c>
      <c r="M310" s="34" t="n">
        <f aca="false">SUMPRODUCT($G$2:G310,$L$2:L310)*$B$89*14.4</f>
        <v>0.895942851982159</v>
      </c>
      <c r="N310" s="29" t="n">
        <f aca="false">SUMPRODUCT($G$2:G310,$J$2:J310,$M$2:M310)*$B$87*14.4</f>
        <v>8166.64987290255</v>
      </c>
    </row>
    <row r="311" customFormat="false" ht="12.8" hidden="false" customHeight="false" outlineLevel="0" collapsed="false">
      <c r="D311" s="24" t="n">
        <v>910</v>
      </c>
      <c r="E311" s="23" t="n">
        <f aca="true">INDIRECT("B"&amp;MATCH(D311,$C$1:$C$85,-1))+(D311-INDIRECT("C"&amp;MATCH(D311,$C$1:$C$85,-1)))*(INDIRECT("B"&amp;MATCH(D311,$C$1:$C$85,-1)+1)-INDIRECT("B"&amp;MATCH(D311,$C$1:$C$85,-1)))/(INDIRECT("C"&amp;MATCH(D311,$C$1:$C$85,-1)+1)-INDIRECT("C"&amp;MATCH(D311,$C$1:$C$85,-1)))</f>
        <v>0.125572701191784</v>
      </c>
      <c r="F311" s="23" t="n">
        <f aca="false">1/E311</f>
        <v>7.96351428701628</v>
      </c>
      <c r="G311" s="23" t="n">
        <f aca="false">(D310-D311)*(MIN(F310:F311)+0.5*ABS(F311-F310))</f>
        <v>79.3646023173233</v>
      </c>
      <c r="H311" s="31" t="n">
        <f aca="false">-1/D310+1/D311</f>
        <v>1.19445771619685E-005</v>
      </c>
      <c r="I311" s="25" t="n">
        <f aca="false">SUMPRODUCT($G$2:G311,$H$2:H311)*$B$87*14.4</f>
        <v>20.182693545914</v>
      </c>
      <c r="J311" s="32" t="n">
        <f aca="false">LN(D310)-LN(D311)</f>
        <v>0.0109290705321907</v>
      </c>
      <c r="K311" s="26" t="n">
        <f aca="false">SUMPRODUCT($G$2:G311,$J$2:J311)*$B$87*14.4</f>
        <v>33941.3345942597</v>
      </c>
      <c r="L311" s="33" t="n">
        <f aca="false">(-1/D310^2+1/D311^2)/2</f>
        <v>1.3054572507407E-008</v>
      </c>
      <c r="M311" s="34" t="n">
        <f aca="false">SUMPRODUCT($G$2:G311,$L$2:L311)*$B$89*14.4</f>
        <v>0.937078567779156</v>
      </c>
      <c r="N311" s="29" t="n">
        <f aca="false">SUMPRODUCT($G$2:G311,$J$2:J311,$M$2:M311)*$B$87*14.4</f>
        <v>8668.37933288327</v>
      </c>
    </row>
    <row r="312" customFormat="false" ht="12.8" hidden="false" customHeight="false" outlineLevel="0" collapsed="false">
      <c r="D312" s="24" t="n">
        <v>900</v>
      </c>
      <c r="E312" s="23" t="n">
        <f aca="true">INDIRECT("B"&amp;MATCH(D312,$C$1:$C$85,-1))+(D312-INDIRECT("C"&amp;MATCH(D312,$C$1:$C$85,-1)))*(INDIRECT("B"&amp;MATCH(D312,$C$1:$C$85,-1)+1)-INDIRECT("B"&amp;MATCH(D312,$C$1:$C$85,-1)))/(INDIRECT("C"&amp;MATCH(D312,$C$1:$C$85,-1)+1)-INDIRECT("C"&amp;MATCH(D312,$C$1:$C$85,-1)))</f>
        <v>0.124713660519347</v>
      </c>
      <c r="F312" s="23" t="n">
        <f aca="false">1/E312</f>
        <v>8.01836780217727</v>
      </c>
      <c r="G312" s="23" t="n">
        <f aca="false">(D311-D312)*(MIN(F311:F312)+0.5*ABS(F312-F311))</f>
        <v>79.9094104459677</v>
      </c>
      <c r="H312" s="31" t="n">
        <f aca="false">-1/D311+1/D312</f>
        <v>1.22100122100122E-005</v>
      </c>
      <c r="I312" s="25" t="n">
        <f aca="false">SUMPRODUCT($G$2:G312,$H$2:H312)*$B$87*14.4</f>
        <v>20.7849723074692</v>
      </c>
      <c r="J312" s="32" t="n">
        <f aca="false">LN(D311)-LN(D312)</f>
        <v>0.0110498361865847</v>
      </c>
      <c r="K312" s="26" t="n">
        <f aca="false">SUMPRODUCT($G$2:G312,$J$2:J312)*$B$87*14.4</f>
        <v>34486.3857817095</v>
      </c>
      <c r="L312" s="33" t="n">
        <f aca="false">(-1/D311^2+1/D312^2)/2</f>
        <v>1.34921380342626E-008</v>
      </c>
      <c r="M312" s="34" t="n">
        <f aca="false">SUMPRODUCT($G$2:G312,$L$2:L312)*$B$89*14.4</f>
        <v>0.979884924065627</v>
      </c>
      <c r="N312" s="29" t="n">
        <f aca="false">SUMPRODUCT($G$2:G312,$J$2:J312,$M$2:M312)*$B$87*14.4</f>
        <v>9202.46677430937</v>
      </c>
    </row>
    <row r="313" customFormat="false" ht="12.8" hidden="false" customHeight="false" outlineLevel="0" collapsed="false">
      <c r="D313" s="24" t="n">
        <v>890</v>
      </c>
      <c r="E313" s="23" t="n">
        <f aca="true">INDIRECT("B"&amp;MATCH(D313,$C$1:$C$85,-1))+(D313-INDIRECT("C"&amp;MATCH(D313,$C$1:$C$85,-1)))*(INDIRECT("B"&amp;MATCH(D313,$C$1:$C$85,-1)+1)-INDIRECT("B"&amp;MATCH(D313,$C$1:$C$85,-1)))/(INDIRECT("C"&amp;MATCH(D313,$C$1:$C$85,-1)+1)-INDIRECT("C"&amp;MATCH(D313,$C$1:$C$85,-1)))</f>
        <v>0.123969746564607</v>
      </c>
      <c r="F313" s="23" t="n">
        <f aca="false">1/E313</f>
        <v>8.0664841843397</v>
      </c>
      <c r="G313" s="23" t="n">
        <f aca="false">(D312-D313)*(MIN(F312:F313)+0.5*ABS(F313-F312))</f>
        <v>80.4242599325849</v>
      </c>
      <c r="H313" s="31" t="n">
        <f aca="false">-1/D312+1/D313</f>
        <v>1.24843945068665E-005</v>
      </c>
      <c r="I313" s="25" t="n">
        <f aca="false">SUMPRODUCT($G$2:G313,$H$2:H313)*$B$87*14.4</f>
        <v>21.4047530543719</v>
      </c>
      <c r="J313" s="32" t="n">
        <f aca="false">LN(D312)-LN(D313)</f>
        <v>0.0111733005981254</v>
      </c>
      <c r="K313" s="26" t="n">
        <f aca="false">SUMPRODUCT($G$2:G313,$J$2:J313)*$B$87*14.4</f>
        <v>35041.0780085745</v>
      </c>
      <c r="L313" s="33" t="n">
        <f aca="false">(-1/D312^2+1/D313^2)/2</f>
        <v>1.39494795051753E-008</v>
      </c>
      <c r="M313" s="34" t="n">
        <f aca="false">SUMPRODUCT($G$2:G313,$L$2:L313)*$B$89*14.4</f>
        <v>1.02442742892019</v>
      </c>
      <c r="N313" s="29" t="n">
        <f aca="false">SUMPRODUCT($G$2:G313,$J$2:J313,$M$2:M313)*$B$87*14.4</f>
        <v>9770.70870611873</v>
      </c>
    </row>
    <row r="314" customFormat="false" ht="12.8" hidden="false" customHeight="false" outlineLevel="0" collapsed="false">
      <c r="D314" s="24" t="n">
        <v>880</v>
      </c>
      <c r="E314" s="23" t="n">
        <f aca="true">INDIRECT("B"&amp;MATCH(D314,$C$1:$C$85,-1))+(D314-INDIRECT("C"&amp;MATCH(D314,$C$1:$C$85,-1)))*(INDIRECT("B"&amp;MATCH(D314,$C$1:$C$85,-1)+1)-INDIRECT("B"&amp;MATCH(D314,$C$1:$C$85,-1)))/(INDIRECT("C"&amp;MATCH(D314,$C$1:$C$85,-1)+1)-INDIRECT("C"&amp;MATCH(D314,$C$1:$C$85,-1)))</f>
        <v>0.123397052782982</v>
      </c>
      <c r="F314" s="23" t="n">
        <f aca="false">1/E314</f>
        <v>8.10392126430036</v>
      </c>
      <c r="G314" s="23" t="n">
        <f aca="false">(D313-D314)*(MIN(F313:F314)+0.5*ABS(F314-F313))</f>
        <v>80.8520272432003</v>
      </c>
      <c r="H314" s="31" t="n">
        <f aca="false">-1/D313+1/D314</f>
        <v>1.27681307456587E-005</v>
      </c>
      <c r="I314" s="25" t="n">
        <f aca="false">SUMPRODUCT($G$2:G314,$H$2:H314)*$B$87*14.4</f>
        <v>22.0419911906555</v>
      </c>
      <c r="J314" s="32" t="n">
        <f aca="false">LN(D313)-LN(D314)</f>
        <v>0.0112995552539337</v>
      </c>
      <c r="K314" s="26" t="n">
        <f aca="false">SUMPRODUCT($G$2:G314,$J$2:J314)*$B$87*14.4</f>
        <v>35605.0217583907</v>
      </c>
      <c r="L314" s="33" t="n">
        <f aca="false">(-1/D313^2+1/D314^2)/2</f>
        <v>1.44277269023342E-008</v>
      </c>
      <c r="M314" s="34" t="n">
        <f aca="false">SUMPRODUCT($G$2:G314,$L$2:L314)*$B$89*14.4</f>
        <v>1.07074207891929</v>
      </c>
      <c r="N314" s="29" t="n">
        <f aca="false">SUMPRODUCT($G$2:G314,$J$2:J314,$M$2:M314)*$B$87*14.4</f>
        <v>10374.5470091904</v>
      </c>
    </row>
    <row r="315" customFormat="false" ht="12.8" hidden="false" customHeight="false" outlineLevel="0" collapsed="false">
      <c r="D315" s="24" t="n">
        <v>870</v>
      </c>
      <c r="E315" s="23" t="n">
        <f aca="true">INDIRECT("B"&amp;MATCH(D315,$C$1:$C$85,-1))+(D315-INDIRECT("C"&amp;MATCH(D315,$C$1:$C$85,-1)))*(INDIRECT("B"&amp;MATCH(D315,$C$1:$C$85,-1)+1)-INDIRECT("B"&amp;MATCH(D315,$C$1:$C$85,-1)))/(INDIRECT("C"&amp;MATCH(D315,$C$1:$C$85,-1)+1)-INDIRECT("C"&amp;MATCH(D315,$C$1:$C$85,-1)))</f>
        <v>0.122824359001357</v>
      </c>
      <c r="F315" s="23" t="n">
        <f aca="false">1/E315</f>
        <v>8.1417074603984</v>
      </c>
      <c r="G315" s="23" t="n">
        <f aca="false">(D314-D315)*(MIN(F314:F315)+0.5*ABS(F315-F314))</f>
        <v>81.2281436234938</v>
      </c>
      <c r="H315" s="31" t="n">
        <f aca="false">-1/D314+1/D315</f>
        <v>1.30616509926855E-005</v>
      </c>
      <c r="I315" s="25" t="n">
        <f aca="false">SUMPRODUCT($G$2:G315,$H$2:H315)*$B$87*14.4</f>
        <v>22.6969110007067</v>
      </c>
      <c r="J315" s="32" t="n">
        <f aca="false">LN(D314)-LN(D315)</f>
        <v>0.0114286958236223</v>
      </c>
      <c r="K315" s="26" t="n">
        <f aca="false">SUMPRODUCT($G$2:G315,$J$2:J315)*$B$87*14.4</f>
        <v>36178.064117441</v>
      </c>
      <c r="L315" s="33" t="n">
        <f aca="false">(-1/D314^2+1/D315^2)/2</f>
        <v>1.49280885822881E-008</v>
      </c>
      <c r="M315" s="34" t="n">
        <f aca="false">SUMPRODUCT($G$2:G315,$L$2:L315)*$B$89*14.4</f>
        <v>1.1188858705986</v>
      </c>
      <c r="N315" s="29" t="n">
        <f aca="false">SUMPRODUCT($G$2:G315,$J$2:J315,$M$2:M315)*$B$87*14.4</f>
        <v>11015.7160079863</v>
      </c>
    </row>
    <row r="316" customFormat="false" ht="12.8" hidden="false" customHeight="false" outlineLevel="0" collapsed="false">
      <c r="D316" s="24" t="n">
        <v>860</v>
      </c>
      <c r="E316" s="23" t="n">
        <f aca="true">INDIRECT("B"&amp;MATCH(D316,$C$1:$C$85,-1))+(D316-INDIRECT("C"&amp;MATCH(D316,$C$1:$C$85,-1)))*(INDIRECT("B"&amp;MATCH(D316,$C$1:$C$85,-1)+1)-INDIRECT("B"&amp;MATCH(D316,$C$1:$C$85,-1)))/(INDIRECT("C"&amp;MATCH(D316,$C$1:$C$85,-1)+1)-INDIRECT("C"&amp;MATCH(D316,$C$1:$C$85,-1)))</f>
        <v>0.122360519838566</v>
      </c>
      <c r="F316" s="23" t="n">
        <f aca="false">1/E316</f>
        <v>8.17257070597061</v>
      </c>
      <c r="G316" s="23" t="n">
        <f aca="false">(D315-D316)*(MIN(F315:F316)+0.5*ABS(F316-F315))</f>
        <v>81.5713908318451</v>
      </c>
      <c r="H316" s="31" t="n">
        <f aca="false">-1/D315+1/D316</f>
        <v>1.33654103180968E-005</v>
      </c>
      <c r="I316" s="25" t="n">
        <f aca="false">SUMPRODUCT($G$2:G316,$H$2:H316)*$B$87*14.4</f>
        <v>23.3698933708923</v>
      </c>
      <c r="J316" s="32" t="n">
        <f aca="false">LN(D315)-LN(D316)</f>
        <v>0.0115608224010764</v>
      </c>
      <c r="K316" s="26" t="n">
        <f aca="false">SUMPRODUCT($G$2:G316,$J$2:J316)*$B$87*14.4</f>
        <v>36760.1809006598</v>
      </c>
      <c r="L316" s="33" t="n">
        <f aca="false">(-1/D315^2+1/D316^2)/2</f>
        <v>1.5451857691999E-008</v>
      </c>
      <c r="M316" s="34" t="n">
        <f aca="false">SUMPRODUCT($G$2:G316,$L$2:L316)*$B$89*14.4</f>
        <v>1.16892942250122</v>
      </c>
      <c r="N316" s="29" t="n">
        <f aca="false">SUMPRODUCT($G$2:G316,$J$2:J316,$M$2:M316)*$B$87*14.4</f>
        <v>11696.1694432226</v>
      </c>
    </row>
    <row r="317" customFormat="false" ht="12.8" hidden="false" customHeight="false" outlineLevel="0" collapsed="false">
      <c r="D317" s="24" t="n">
        <v>850</v>
      </c>
      <c r="E317" s="23" t="n">
        <f aca="true">INDIRECT("B"&amp;MATCH(D317,$C$1:$C$85,-1))+(D317-INDIRECT("C"&amp;MATCH(D317,$C$1:$C$85,-1)))*(INDIRECT("B"&amp;MATCH(D317,$C$1:$C$85,-1)+1)-INDIRECT("B"&amp;MATCH(D317,$C$1:$C$85,-1)))/(INDIRECT("C"&amp;MATCH(D317,$C$1:$C$85,-1)+1)-INDIRECT("C"&amp;MATCH(D317,$C$1:$C$85,-1)))</f>
        <v>0.121966792863699</v>
      </c>
      <c r="F317" s="23" t="n">
        <f aca="false">1/E317</f>
        <v>8.1989529815507</v>
      </c>
      <c r="G317" s="23" t="n">
        <f aca="false">(D316-D317)*(MIN(F316:F317)+0.5*ABS(F317-F316))</f>
        <v>81.8576184376066</v>
      </c>
      <c r="H317" s="31" t="n">
        <f aca="false">-1/D316+1/D317</f>
        <v>1.36798905608754E-005</v>
      </c>
      <c r="I317" s="25" t="n">
        <f aca="false">SUMPRODUCT($G$2:G317,$H$2:H317)*$B$87*14.4</f>
        <v>24.0611276260215</v>
      </c>
      <c r="J317" s="32" t="n">
        <f aca="false">LN(D316)-LN(D317)</f>
        <v>0.0116960397631907</v>
      </c>
      <c r="K317" s="26" t="n">
        <f aca="false">SUMPRODUCT($G$2:G317,$J$2:J317)*$B$87*14.4</f>
        <v>37351.1727143512</v>
      </c>
      <c r="L317" s="33" t="n">
        <f aca="false">(-1/D316^2+1/D317^2)/2</f>
        <v>1.60004191922689E-008</v>
      </c>
      <c r="M317" s="34" t="n">
        <f aca="false">SUMPRODUCT($G$2:G317,$L$2:L317)*$B$89*14.4</f>
        <v>1.22093141994702</v>
      </c>
      <c r="N317" s="29" t="n">
        <f aca="false">SUMPRODUCT($G$2:G317,$J$2:J317,$M$2:M317)*$B$87*14.4</f>
        <v>12417.7299174899</v>
      </c>
    </row>
    <row r="318" customFormat="false" ht="12.8" hidden="false" customHeight="false" outlineLevel="0" collapsed="false">
      <c r="D318" s="24" t="n">
        <v>840</v>
      </c>
      <c r="E318" s="23" t="n">
        <f aca="true">INDIRECT("B"&amp;MATCH(D318,$C$1:$C$85,-1))+(D318-INDIRECT("C"&amp;MATCH(D318,$C$1:$C$85,-1)))*(INDIRECT("B"&amp;MATCH(D318,$C$1:$C$85,-1)+1)-INDIRECT("B"&amp;MATCH(D318,$C$1:$C$85,-1)))/(INDIRECT("C"&amp;MATCH(D318,$C$1:$C$85,-1)+1)-INDIRECT("C"&amp;MATCH(D318,$C$1:$C$85,-1)))</f>
        <v>0.121573065888832</v>
      </c>
      <c r="F318" s="23" t="n">
        <f aca="false">1/E318</f>
        <v>8.22550614059873</v>
      </c>
      <c r="G318" s="23" t="n">
        <f aca="false">(D317-D318)*(MIN(F317:F318)+0.5*ABS(F318-F317))</f>
        <v>82.1222956107471</v>
      </c>
      <c r="H318" s="31" t="n">
        <f aca="false">-1/D317+1/D318</f>
        <v>1.40056022408966E-005</v>
      </c>
      <c r="I318" s="25" t="n">
        <f aca="false">SUMPRODUCT($G$2:G318,$H$2:H318)*$B$87*14.4</f>
        <v>24.7711080808002</v>
      </c>
      <c r="J318" s="32" t="n">
        <f aca="false">LN(D317)-LN(D318)</f>
        <v>0.0118344576470033</v>
      </c>
      <c r="K318" s="26" t="n">
        <f aca="false">SUMPRODUCT($G$2:G318,$J$2:J318)*$B$87*14.4</f>
        <v>37951.0921949818</v>
      </c>
      <c r="L318" s="33" t="n">
        <f aca="false">(-1/D317^2+1/D318^2)/2</f>
        <v>1.6575257554002E-008</v>
      </c>
      <c r="M318" s="34" t="n">
        <f aca="false">SUMPRODUCT($G$2:G318,$L$2:L318)*$B$89*14.4</f>
        <v>1.27497584811145</v>
      </c>
      <c r="N318" s="29" t="n">
        <f aca="false">SUMPRODUCT($G$2:G318,$J$2:J318,$M$2:M318)*$B$87*14.4</f>
        <v>13182.6127661055</v>
      </c>
    </row>
    <row r="319" customFormat="false" ht="12.8" hidden="false" customHeight="false" outlineLevel="0" collapsed="false">
      <c r="D319" s="24" t="n">
        <v>830</v>
      </c>
      <c r="E319" s="23" t="n">
        <f aca="true">INDIRECT("B"&amp;MATCH(D319,$C$1:$C$85,-1))+(D319-INDIRECT("C"&amp;MATCH(D319,$C$1:$C$85,-1)))*(INDIRECT("B"&amp;MATCH(D319,$C$1:$C$85,-1)+1)-INDIRECT("B"&amp;MATCH(D319,$C$1:$C$85,-1)))/(INDIRECT("C"&amp;MATCH(D319,$C$1:$C$85,-1)+1)-INDIRECT("C"&amp;MATCH(D319,$C$1:$C$85,-1)))</f>
        <v>0.121266791937429</v>
      </c>
      <c r="F319" s="23" t="n">
        <f aca="false">1/E319</f>
        <v>8.24628065130954</v>
      </c>
      <c r="G319" s="23" t="n">
        <f aca="false">(D318-D319)*(MIN(F318:F319)+0.5*ABS(F319-F318))</f>
        <v>82.3589339595414</v>
      </c>
      <c r="H319" s="31" t="n">
        <f aca="false">-1/D318+1/D319</f>
        <v>1.43430866322433E-005</v>
      </c>
      <c r="I319" s="25" t="n">
        <f aca="false">SUMPRODUCT($G$2:G319,$H$2:H319)*$B$87*14.4</f>
        <v>25.5002916297735</v>
      </c>
      <c r="J319" s="32" t="n">
        <f aca="false">LN(D318)-LN(D319)</f>
        <v>0.011976191046716</v>
      </c>
      <c r="K319" s="26" t="n">
        <f aca="false">SUMPRODUCT($G$2:G319,$J$2:J319)*$B$87*14.4</f>
        <v>38559.9459037084</v>
      </c>
      <c r="L319" s="33" t="n">
        <f aca="false">(-1/D318^2+1/D319^2)/2</f>
        <v>1.71779652006929E-008</v>
      </c>
      <c r="M319" s="34" t="n">
        <f aca="false">SUMPRODUCT($G$2:G319,$L$2:L319)*$B$89*14.4</f>
        <v>1.33114682731601</v>
      </c>
      <c r="N319" s="29" t="n">
        <f aca="false">SUMPRODUCT($G$2:G319,$J$2:J319,$M$2:M319)*$B$87*14.4</f>
        <v>13993.0864487764</v>
      </c>
    </row>
    <row r="320" customFormat="false" ht="12.8" hidden="false" customHeight="false" outlineLevel="0" collapsed="false">
      <c r="D320" s="24" t="n">
        <v>820</v>
      </c>
      <c r="E320" s="23" t="n">
        <f aca="true">INDIRECT("B"&amp;MATCH(D320,$C$1:$C$85,-1))+(D320-INDIRECT("C"&amp;MATCH(D320,$C$1:$C$85,-1)))*(INDIRECT("B"&amp;MATCH(D320,$C$1:$C$85,-1)+1)-INDIRECT("B"&amp;MATCH(D320,$C$1:$C$85,-1)))/(INDIRECT("C"&amp;MATCH(D320,$C$1:$C$85,-1)+1)-INDIRECT("C"&amp;MATCH(D320,$C$1:$C$85,-1)))</f>
        <v>0.120980445046617</v>
      </c>
      <c r="F320" s="23" t="n">
        <f aca="false">1/E320</f>
        <v>8.26579865543293</v>
      </c>
      <c r="G320" s="23" t="n">
        <f aca="false">(D319-D320)*(MIN(F319:F320)+0.5*ABS(F320-F319))</f>
        <v>82.5603965337123</v>
      </c>
      <c r="H320" s="31" t="n">
        <f aca="false">-1/D319+1/D320</f>
        <v>1.46929180135174E-005</v>
      </c>
      <c r="I320" s="25" t="n">
        <f aca="false">SUMPRODUCT($G$2:G320,$H$2:H320)*$B$87*14.4</f>
        <v>26.249087342815</v>
      </c>
      <c r="J320" s="32" t="n">
        <f aca="false">LN(D319)-LN(D320)</f>
        <v>0.0121213605323449</v>
      </c>
      <c r="K320" s="26" t="n">
        <f aca="false">SUMPRODUCT($G$2:G320,$J$2:J320)*$B$87*14.4</f>
        <v>39177.6872396703</v>
      </c>
      <c r="L320" s="33" t="n">
        <f aca="false">(-1/D319^2+1/D320^2)/2</f>
        <v>1.78102517795356E-008</v>
      </c>
      <c r="M320" s="34" t="n">
        <f aca="false">SUMPRODUCT($G$2:G320,$L$2:L320)*$B$89*14.4</f>
        <v>1.38952780838688</v>
      </c>
      <c r="N320" s="29" t="n">
        <f aca="false">SUMPRODUCT($G$2:G320,$J$2:J320,$M$2:M320)*$B$87*14.4</f>
        <v>14851.4552134856</v>
      </c>
    </row>
    <row r="321" customFormat="false" ht="12.8" hidden="false" customHeight="false" outlineLevel="0" collapsed="false">
      <c r="D321" s="24" t="n">
        <v>810</v>
      </c>
      <c r="E321" s="23" t="n">
        <f aca="true">INDIRECT("B"&amp;MATCH(D321,$C$1:$C$85,-1))+(D321-INDIRECT("C"&amp;MATCH(D321,$C$1:$C$85,-1)))*(INDIRECT("B"&amp;MATCH(D321,$C$1:$C$85,-1)+1)-INDIRECT("B"&amp;MATCH(D321,$C$1:$C$85,-1)))/(INDIRECT("C"&amp;MATCH(D321,$C$1:$C$85,-1)+1)-INDIRECT("C"&amp;MATCH(D321,$C$1:$C$85,-1)))</f>
        <v>0.120696311347378</v>
      </c>
      <c r="F321" s="23" t="n">
        <f aca="false">1/E321</f>
        <v>8.28525734412784</v>
      </c>
      <c r="G321" s="23" t="n">
        <f aca="false">(D320-D321)*(MIN(F320:F321)+0.5*ABS(F321-F320))</f>
        <v>82.7552799978038</v>
      </c>
      <c r="H321" s="31" t="n">
        <f aca="false">-1/D320+1/D321</f>
        <v>1.50557061126167E-005</v>
      </c>
      <c r="I321" s="25" t="n">
        <f aca="false">SUMPRODUCT($G$2:G321,$H$2:H321)*$B$87*14.4</f>
        <v>27.0181830106768</v>
      </c>
      <c r="J321" s="32" t="n">
        <f aca="false">LN(D320)-LN(D321)</f>
        <v>0.0122700925918142</v>
      </c>
      <c r="K321" s="26" t="n">
        <f aca="false">SUMPRODUCT($G$2:G321,$J$2:J321)*$B$87*14.4</f>
        <v>39804.4844809316</v>
      </c>
      <c r="L321" s="33" t="n">
        <f aca="false">(-1/D320^2+1/D321^2)/2</f>
        <v>1.84739543537829E-008</v>
      </c>
      <c r="M321" s="34" t="n">
        <f aca="false">SUMPRODUCT($G$2:G321,$L$2:L321)*$B$89*14.4</f>
        <v>1.45022731182839</v>
      </c>
      <c r="N321" s="29" t="n">
        <f aca="false">SUMPRODUCT($G$2:G321,$J$2:J321,$M$2:M321)*$B$87*14.4</f>
        <v>15760.4536917413</v>
      </c>
    </row>
    <row r="322" customFormat="false" ht="12.8" hidden="false" customHeight="false" outlineLevel="0" collapsed="false">
      <c r="D322" s="24" t="n">
        <v>800</v>
      </c>
      <c r="E322" s="23" t="n">
        <f aca="true">INDIRECT("B"&amp;MATCH(D322,$C$1:$C$85,-1))+(D322-INDIRECT("C"&amp;MATCH(D322,$C$1:$C$85,-1)))*(INDIRECT("B"&amp;MATCH(D322,$C$1:$C$85,-1)+1)-INDIRECT("B"&amp;MATCH(D322,$C$1:$C$85,-1)))/(INDIRECT("C"&amp;MATCH(D322,$C$1:$C$85,-1)+1)-INDIRECT("C"&amp;MATCH(D322,$C$1:$C$85,-1)))</f>
        <v>0.12051734454062</v>
      </c>
      <c r="F322" s="23" t="n">
        <f aca="false">1/E322</f>
        <v>8.297560851608</v>
      </c>
      <c r="G322" s="23" t="n">
        <f aca="false">(D321-D322)*(MIN(F321:F322)+0.5*ABS(F322-F321))</f>
        <v>82.9140909786792</v>
      </c>
      <c r="H322" s="31" t="n">
        <f aca="false">-1/D321+1/D322</f>
        <v>1.54320987654322E-005</v>
      </c>
      <c r="I322" s="25" t="n">
        <f aca="false">SUMPRODUCT($G$2:G322,$H$2:H322)*$B$87*14.4</f>
        <v>27.8080188964662</v>
      </c>
      <c r="J322" s="32" t="n">
        <f aca="false">LN(D321)-LN(D322)</f>
        <v>0.012422519998557</v>
      </c>
      <c r="K322" s="26" t="n">
        <f aca="false">SUMPRODUCT($G$2:G322,$J$2:J322)*$B$87*14.4</f>
        <v>40440.286016156</v>
      </c>
      <c r="L322" s="33" t="n">
        <f aca="false">(-1/D321^2+1/D322^2)/2</f>
        <v>1.91710486206371E-008</v>
      </c>
      <c r="M322" s="34" t="n">
        <f aca="false">SUMPRODUCT($G$2:G322,$L$2:L322)*$B$89*14.4</f>
        <v>1.51333812442105</v>
      </c>
      <c r="N322" s="29" t="n">
        <f aca="false">SUMPRODUCT($G$2:G322,$J$2:J322,$M$2:M322)*$B$87*14.4</f>
        <v>16722.6363945618</v>
      </c>
    </row>
    <row r="323" customFormat="false" ht="12.8" hidden="false" customHeight="false" outlineLevel="0" collapsed="false">
      <c r="D323" s="24" t="n">
        <v>790</v>
      </c>
      <c r="E323" s="23" t="n">
        <f aca="true">INDIRECT("B"&amp;MATCH(D323,$C$1:$C$85,-1))+(D323-INDIRECT("C"&amp;MATCH(D323,$C$1:$C$85,-1)))*(INDIRECT("B"&amp;MATCH(D323,$C$1:$C$85,-1)+1)-INDIRECT("B"&amp;MATCH(D323,$C$1:$C$85,-1)))/(INDIRECT("C"&amp;MATCH(D323,$C$1:$C$85,-1)+1)-INDIRECT("C"&amp;MATCH(D323,$C$1:$C$85,-1)))</f>
        <v>0.120338377733862</v>
      </c>
      <c r="F323" s="23" t="n">
        <f aca="false">1/E323</f>
        <v>8.30990095455317</v>
      </c>
      <c r="G323" s="23" t="n">
        <f aca="false">(D322-D323)*(MIN(F322:F323)+0.5*ABS(F323-F322))</f>
        <v>83.0373090308058</v>
      </c>
      <c r="H323" s="31" t="n">
        <f aca="false">-1/D322+1/D323</f>
        <v>1.58227848101266E-005</v>
      </c>
      <c r="I323" s="25" t="n">
        <f aca="false">SUMPRODUCT($G$2:G323,$H$2:H323)*$B$87*14.4</f>
        <v>28.6190541127508</v>
      </c>
      <c r="J323" s="32" t="n">
        <f aca="false">LN(D322)-LN(D323)</f>
        <v>0.0125787822068597</v>
      </c>
      <c r="K323" s="26" t="n">
        <f aca="false">SUMPRODUCT($G$2:G323,$J$2:J323)*$B$87*14.4</f>
        <v>41085.042010133</v>
      </c>
      <c r="L323" s="33" t="n">
        <f aca="false">(-1/D322^2+1/D323^2)/2</f>
        <v>1.9903661272232E-008</v>
      </c>
      <c r="M323" s="34" t="n">
        <f aca="false">SUMPRODUCT($G$2:G323,$L$2:L323)*$B$89*14.4</f>
        <v>1.57895805980647</v>
      </c>
      <c r="N323" s="29" t="n">
        <f aca="false">SUMPRODUCT($G$2:G323,$J$2:J323,$M$2:M323)*$B$87*14.4</f>
        <v>17740.6790678604</v>
      </c>
    </row>
    <row r="324" customFormat="false" ht="12.8" hidden="false" customHeight="false" outlineLevel="0" collapsed="false">
      <c r="D324" s="24" t="n">
        <v>780</v>
      </c>
      <c r="E324" s="23" t="n">
        <f aca="true">INDIRECT("B"&amp;MATCH(D324,$C$1:$C$85,-1))+(D324-INDIRECT("C"&amp;MATCH(D324,$C$1:$C$85,-1)))*(INDIRECT("B"&amp;MATCH(D324,$C$1:$C$85,-1)+1)-INDIRECT("B"&amp;MATCH(D324,$C$1:$C$85,-1)))/(INDIRECT("C"&amp;MATCH(D324,$C$1:$C$85,-1)+1)-INDIRECT("C"&amp;MATCH(D324,$C$1:$C$85,-1)))</f>
        <v>0.120179705463552</v>
      </c>
      <c r="F324" s="23" t="n">
        <f aca="false">1/E324</f>
        <v>8.32087244799645</v>
      </c>
      <c r="G324" s="23" t="n">
        <f aca="false">(D323-D324)*(MIN(F323:F324)+0.5*ABS(F324-F323))</f>
        <v>83.1538670127481</v>
      </c>
      <c r="H324" s="31" t="n">
        <f aca="false">-1/D323+1/D324</f>
        <v>1.62284972411554E-005</v>
      </c>
      <c r="I324" s="25" t="n">
        <f aca="false">SUMPRODUCT($G$2:G324,$H$2:H324)*$B$87*14.4</f>
        <v>29.4520527300605</v>
      </c>
      <c r="J324" s="32" t="n">
        <f aca="false">LN(D323)-LN(D324)</f>
        <v>0.0127390257774298</v>
      </c>
      <c r="K324" s="26" t="n">
        <f aca="false">SUMPRODUCT($G$2:G324,$J$2:J324)*$B$87*14.4</f>
        <v>41738.928238832</v>
      </c>
      <c r="L324" s="33" t="n">
        <f aca="false">(-1/D323^2+1/D324^2)/2</f>
        <v>2.0674083632436E-008</v>
      </c>
      <c r="M324" s="34" t="n">
        <f aca="false">SUMPRODUCT($G$2:G324,$L$2:L324)*$B$89*14.4</f>
        <v>1.64721365829123</v>
      </c>
      <c r="N324" s="29" t="n">
        <f aca="false">SUMPRODUCT($G$2:G324,$J$2:J324,$M$2:M324)*$B$87*14.4</f>
        <v>18817.769394742</v>
      </c>
    </row>
    <row r="325" customFormat="false" ht="12.8" hidden="false" customHeight="false" outlineLevel="0" collapsed="false">
      <c r="D325" s="24" t="n">
        <v>770</v>
      </c>
      <c r="E325" s="23" t="n">
        <f aca="true">INDIRECT("B"&amp;MATCH(D325,$C$1:$C$85,-1))+(D325-INDIRECT("C"&amp;MATCH(D325,$C$1:$C$85,-1)))*(INDIRECT("B"&amp;MATCH(D325,$C$1:$C$85,-1)+1)-INDIRECT("B"&amp;MATCH(D325,$C$1:$C$85,-1)))/(INDIRECT("C"&amp;MATCH(D325,$C$1:$C$85,-1)+1)-INDIRECT("C"&amp;MATCH(D325,$C$1:$C$85,-1)))</f>
        <v>0.120090222060173</v>
      </c>
      <c r="F325" s="23" t="n">
        <f aca="false">1/E325</f>
        <v>8.32707261960872</v>
      </c>
      <c r="G325" s="23" t="n">
        <f aca="false">(D324-D325)*(MIN(F324:F325)+0.5*ABS(F325-F324))</f>
        <v>83.2397253380259</v>
      </c>
      <c r="H325" s="31" t="n">
        <f aca="false">-1/D324+1/D325</f>
        <v>1.66500166500167E-005</v>
      </c>
      <c r="I325" s="25" t="n">
        <f aca="false">SUMPRODUCT($G$2:G325,$H$2:H325)*$B$87*14.4</f>
        <v>30.3075701057929</v>
      </c>
      <c r="J325" s="32" t="n">
        <f aca="false">LN(D324)-LN(D325)</f>
        <v>0.0129034048359085</v>
      </c>
      <c r="K325" s="26" t="n">
        <f aca="false">SUMPRODUCT($G$2:G325,$J$2:J325)*$B$87*14.4</f>
        <v>42401.9358066484</v>
      </c>
      <c r="L325" s="33" t="n">
        <f aca="false">(-1/D324^2+1/D325^2)/2</f>
        <v>2.1484786719552E-008</v>
      </c>
      <c r="M325" s="34" t="n">
        <f aca="false">SUMPRODUCT($G$2:G325,$L$2:L325)*$B$89*14.4</f>
        <v>1.71821903648888</v>
      </c>
      <c r="N325" s="29" t="n">
        <f aca="false">SUMPRODUCT($G$2:G325,$J$2:J325,$M$2:M325)*$B$87*14.4</f>
        <v>19956.9616191002</v>
      </c>
    </row>
    <row r="326" customFormat="false" ht="12.8" hidden="false" customHeight="false" outlineLevel="0" collapsed="false">
      <c r="D326" s="24" t="n">
        <v>760</v>
      </c>
      <c r="E326" s="23" t="n">
        <f aca="true">INDIRECT("B"&amp;MATCH(D326,$C$1:$C$85,-1))+(D326-INDIRECT("C"&amp;MATCH(D326,$C$1:$C$85,-1)))*(INDIRECT("B"&amp;MATCH(D326,$C$1:$C$85,-1)+1)-INDIRECT("B"&amp;MATCH(D326,$C$1:$C$85,-1)))/(INDIRECT("C"&amp;MATCH(D326,$C$1:$C$85,-1)+1)-INDIRECT("C"&amp;MATCH(D326,$C$1:$C$85,-1)))</f>
        <v>0.120000738656794</v>
      </c>
      <c r="F326" s="23" t="n">
        <f aca="false">1/E326</f>
        <v>8.33328203803836</v>
      </c>
      <c r="G326" s="23" t="n">
        <f aca="false">(D325-D326)*(MIN(F325:F326)+0.5*ABS(F326-F325))</f>
        <v>83.3017732882354</v>
      </c>
      <c r="H326" s="31" t="n">
        <f aca="false">-1/D325+1/D326</f>
        <v>1.70881749829118E-005</v>
      </c>
      <c r="I326" s="25" t="n">
        <f aca="false">SUMPRODUCT($G$2:G326,$H$2:H326)*$B$87*14.4</f>
        <v>31.1862555921467</v>
      </c>
      <c r="J326" s="32" t="n">
        <f aca="false">LN(D325)-LN(D326)</f>
        <v>0.0130720815673522</v>
      </c>
      <c r="K326" s="26" t="n">
        <f aca="false">SUMPRODUCT($G$2:G326,$J$2:J326)*$B$87*14.4</f>
        <v>43074.1110600708</v>
      </c>
      <c r="L326" s="33" t="n">
        <f aca="false">(-1/D325^2+1/D326^2)/2</f>
        <v>2.23384379048659E-008</v>
      </c>
      <c r="M326" s="34" t="n">
        <f aca="false">SUMPRODUCT($G$2:G326,$L$2:L326)*$B$89*14.4</f>
        <v>1.79210068997306</v>
      </c>
      <c r="N326" s="29" t="n">
        <f aca="false">SUMPRODUCT($G$2:G326,$J$2:J326,$M$2:M326)*$B$87*14.4</f>
        <v>21161.5673545414</v>
      </c>
    </row>
    <row r="327" customFormat="false" ht="12.8" hidden="false" customHeight="false" outlineLevel="0" collapsed="false">
      <c r="D327" s="24" t="n">
        <v>750</v>
      </c>
      <c r="E327" s="23" t="n">
        <f aca="true">INDIRECT("B"&amp;MATCH(D327,$C$1:$C$85,-1))+(D327-INDIRECT("C"&amp;MATCH(D327,$C$1:$C$85,-1)))*(INDIRECT("B"&amp;MATCH(D327,$C$1:$C$85,-1)+1)-INDIRECT("B"&amp;MATCH(D327,$C$1:$C$85,-1)))/(INDIRECT("C"&amp;MATCH(D327,$C$1:$C$85,-1)+1)-INDIRECT("C"&amp;MATCH(D327,$C$1:$C$85,-1)))</f>
        <v>0.119911255253416</v>
      </c>
      <c r="F327" s="23" t="n">
        <f aca="false">1/E327</f>
        <v>8.33950072398659</v>
      </c>
      <c r="G327" s="23" t="n">
        <f aca="false">(D326-D327)*(MIN(F326:F327)+0.5*ABS(F327-F326))</f>
        <v>83.3639138101248</v>
      </c>
      <c r="H327" s="31" t="n">
        <f aca="false">-1/D326+1/D327</f>
        <v>1.75438596491228E-005</v>
      </c>
      <c r="I327" s="25" t="n">
        <f aca="false">SUMPRODUCT($G$2:G327,$H$2:H327)*$B$87*14.4</f>
        <v>32.0890456426587</v>
      </c>
      <c r="J327" s="32" t="n">
        <f aca="false">LN(D326)-LN(D327)</f>
        <v>0.0132452267500209</v>
      </c>
      <c r="K327" s="26" t="n">
        <f aca="false">SUMPRODUCT($G$2:G327,$J$2:J327)*$B$87*14.4</f>
        <v>43755.6976188923</v>
      </c>
      <c r="L327" s="33" t="n">
        <f aca="false">(-1/D326^2+1/D327^2)/2</f>
        <v>2.3237919359803E-008</v>
      </c>
      <c r="M327" s="34" t="n">
        <f aca="false">SUMPRODUCT($G$2:G327,$L$2:L327)*$B$89*14.4</f>
        <v>1.86901460105541</v>
      </c>
      <c r="N327" s="29" t="n">
        <f aca="false">SUMPRODUCT($G$2:G327,$J$2:J327,$M$2:M327)*$B$87*14.4</f>
        <v>22435.4625848619</v>
      </c>
    </row>
    <row r="328" customFormat="false" ht="12.8" hidden="false" customHeight="false" outlineLevel="0" collapsed="false">
      <c r="D328" s="24" t="n">
        <v>740</v>
      </c>
      <c r="E328" s="23" t="n">
        <f aca="true">INDIRECT("B"&amp;MATCH(D328,$C$1:$C$85,-1))+(D328-INDIRECT("C"&amp;MATCH(D328,$C$1:$C$85,-1)))*(INDIRECT("B"&amp;MATCH(D328,$C$1:$C$85,-1)+1)-INDIRECT("B"&amp;MATCH(D328,$C$1:$C$85,-1)))/(INDIRECT("C"&amp;MATCH(D328,$C$1:$C$85,-1)+1)-INDIRECT("C"&amp;MATCH(D328,$C$1:$C$85,-1)))</f>
        <v>0.119821771850037</v>
      </c>
      <c r="F328" s="23" t="n">
        <f aca="false">1/E328</f>
        <v>8.34572869821649</v>
      </c>
      <c r="G328" s="23" t="n">
        <f aca="false">(D327-D328)*(MIN(F327:F328)+0.5*ABS(F328-F327))</f>
        <v>83.4261471110154</v>
      </c>
      <c r="H328" s="31" t="n">
        <f aca="false">-1/D327+1/D328</f>
        <v>1.80180180180181E-005</v>
      </c>
      <c r="I328" s="25" t="n">
        <f aca="false">SUMPRODUCT($G$2:G328,$H$2:H328)*$B$87*14.4</f>
        <v>33.0169275952305</v>
      </c>
      <c r="J328" s="32" t="n">
        <f aca="false">LN(D327)-LN(D328)</f>
        <v>0.0134230203321408</v>
      </c>
      <c r="K328" s="26" t="n">
        <f aca="false">SUMPRODUCT($G$2:G328,$J$2:J328)*$B$87*14.4</f>
        <v>44446.9489153858</v>
      </c>
      <c r="L328" s="33" t="n">
        <f aca="false">(-1/D327^2+1/D328^2)/2</f>
        <v>2.41863485106728E-008</v>
      </c>
      <c r="M328" s="34" t="n">
        <f aca="false">SUMPRODUCT($G$2:G328,$L$2:L328)*$B$89*14.4</f>
        <v>1.94912742728265</v>
      </c>
      <c r="N328" s="29" t="n">
        <f aca="false">SUMPRODUCT($G$2:G328,$J$2:J328,$M$2:M328)*$B$87*14.4</f>
        <v>23782.7994460021</v>
      </c>
    </row>
    <row r="329" customFormat="false" ht="12.8" hidden="false" customHeight="false" outlineLevel="0" collapsed="false">
      <c r="D329" s="24" t="n">
        <v>730</v>
      </c>
      <c r="E329" s="23" t="n">
        <f aca="true">INDIRECT("B"&amp;MATCH(D329,$C$1:$C$85,-1))+(D329-INDIRECT("C"&amp;MATCH(D329,$C$1:$C$85,-1)))*(INDIRECT("B"&amp;MATCH(D329,$C$1:$C$85,-1)+1)-INDIRECT("B"&amp;MATCH(D329,$C$1:$C$85,-1)))/(INDIRECT("C"&amp;MATCH(D329,$C$1:$C$85,-1)+1)-INDIRECT("C"&amp;MATCH(D329,$C$1:$C$85,-1)))</f>
        <v>0.119732288446658</v>
      </c>
      <c r="F329" s="23" t="n">
        <f aca="false">1/E329</f>
        <v>8.35196598155319</v>
      </c>
      <c r="G329" s="23" t="n">
        <f aca="false">(D328-D329)*(MIN(F328:F329)+0.5*ABS(F329-F328))</f>
        <v>83.4884733988484</v>
      </c>
      <c r="H329" s="31" t="n">
        <f aca="false">-1/D328+1/D329</f>
        <v>1.85116623472787E-005</v>
      </c>
      <c r="I329" s="25" t="n">
        <f aca="false">SUMPRODUCT($G$2:G329,$H$2:H329)*$B$87*14.4</f>
        <v>33.9709431682672</v>
      </c>
      <c r="J329" s="32" t="n">
        <f aca="false">LN(D328)-LN(D329)</f>
        <v>0.0136056520557784</v>
      </c>
      <c r="K329" s="26" t="n">
        <f aca="false">SUMPRODUCT($G$2:G329,$J$2:J329)*$B$87*14.4</f>
        <v>45148.1287283614</v>
      </c>
      <c r="L329" s="33" t="n">
        <f aca="false">(-1/D328^2+1/D329^2)/2</f>
        <v>2.5187100750185E-008</v>
      </c>
      <c r="M329" s="34" t="n">
        <f aca="false">SUMPRODUCT($G$2:G329,$L$2:L329)*$B$89*14.4</f>
        <v>2.03261738844227</v>
      </c>
      <c r="N329" s="29" t="n">
        <f aca="false">SUMPRODUCT($G$2:G329,$J$2:J329,$M$2:M329)*$B$87*14.4</f>
        <v>25208.0297262809</v>
      </c>
    </row>
    <row r="330" customFormat="false" ht="12.8" hidden="false" customHeight="false" outlineLevel="0" collapsed="false">
      <c r="D330" s="24" t="n">
        <v>720</v>
      </c>
      <c r="E330" s="23" t="n">
        <f aca="true">INDIRECT("B"&amp;MATCH(D330,$C$1:$C$85,-1))+(D330-INDIRECT("C"&amp;MATCH(D330,$C$1:$C$85,-1)))*(INDIRECT("B"&amp;MATCH(D330,$C$1:$C$85,-1)+1)-INDIRECT("B"&amp;MATCH(D330,$C$1:$C$85,-1)))/(INDIRECT("C"&amp;MATCH(D330,$C$1:$C$85,-1)+1)-INDIRECT("C"&amp;MATCH(D330,$C$1:$C$85,-1)))</f>
        <v>0.119665683025967</v>
      </c>
      <c r="F330" s="23" t="n">
        <f aca="false">1/E330</f>
        <v>8.3566146510274</v>
      </c>
      <c r="G330" s="23" t="n">
        <f aca="false">(D329-D330)*(MIN(F329:F330)+0.5*ABS(F330-F329))</f>
        <v>83.542903162903</v>
      </c>
      <c r="H330" s="31" t="n">
        <f aca="false">-1/D329+1/D330</f>
        <v>1.90258751902588E-005</v>
      </c>
      <c r="I330" s="25" t="n">
        <f aca="false">SUMPRODUCT($G$2:G330,$H$2:H330)*$B$87*14.4</f>
        <v>34.9520984148836</v>
      </c>
      <c r="J330" s="32" t="n">
        <f aca="false">LN(D329)-LN(D330)</f>
        <v>0.0137933221323356</v>
      </c>
      <c r="K330" s="26" t="n">
        <f aca="false">SUMPRODUCT($G$2:G330,$J$2:J330)*$B$87*14.4</f>
        <v>45859.4437266507</v>
      </c>
      <c r="L330" s="33" t="n">
        <f aca="false">(-1/D329^2+1/D330^2)/2</f>
        <v>2.62438346897595E-008</v>
      </c>
      <c r="M330" s="34" t="n">
        <f aca="false">SUMPRODUCT($G$2:G330,$L$2:L330)*$B$89*14.4</f>
        <v>2.11966691557358</v>
      </c>
      <c r="N330" s="29" t="n">
        <f aca="false">SUMPRODUCT($G$2:G330,$J$2:J330,$M$2:M330)*$B$87*14.4</f>
        <v>26715.780594706</v>
      </c>
    </row>
    <row r="331" customFormat="false" ht="12.8" hidden="false" customHeight="false" outlineLevel="0" collapsed="false">
      <c r="D331" s="24" t="n">
        <v>710</v>
      </c>
      <c r="E331" s="23" t="n">
        <f aca="true">INDIRECT("B"&amp;MATCH(D331,$C$1:$C$85,-1))+(D331-INDIRECT("C"&amp;MATCH(D331,$C$1:$C$85,-1)))*(INDIRECT("B"&amp;MATCH(D331,$C$1:$C$85,-1)+1)-INDIRECT("B"&amp;MATCH(D331,$C$1:$C$85,-1)))/(INDIRECT("C"&amp;MATCH(D331,$C$1:$C$85,-1)+1)-INDIRECT("C"&amp;MATCH(D331,$C$1:$C$85,-1)))</f>
        <v>0.11961199298394</v>
      </c>
      <c r="F331" s="23" t="n">
        <f aca="false">1/E331</f>
        <v>8.36036567114359</v>
      </c>
      <c r="G331" s="23" t="n">
        <f aca="false">(D330-D331)*(MIN(F330:F331)+0.5*ABS(F331-F330))</f>
        <v>83.584901610855</v>
      </c>
      <c r="H331" s="31" t="n">
        <f aca="false">-1/D330+1/D331</f>
        <v>1.95618153364632E-005</v>
      </c>
      <c r="I331" s="25" t="n">
        <f aca="false">SUMPRODUCT($G$2:G331,$H$2:H331)*$B$87*14.4</f>
        <v>35.9613989751885</v>
      </c>
      <c r="J331" s="32" t="n">
        <f aca="false">LN(D330)-LN(D331)</f>
        <v>0.0139862419747399</v>
      </c>
      <c r="K331" s="26" t="n">
        <f aca="false">SUMPRODUCT($G$2:G331,$J$2:J331)*$B$87*14.4</f>
        <v>46581.070100219</v>
      </c>
      <c r="L331" s="33" t="n">
        <f aca="false">(-1/D330^2+1/D331^2)/2</f>
        <v>2.7360520276939E-008</v>
      </c>
      <c r="M331" s="34" t="n">
        <f aca="false">SUMPRODUCT($G$2:G331,$L$2:L331)*$B$89*14.4</f>
        <v>2.21046605799875</v>
      </c>
      <c r="N331" s="29" t="n">
        <f aca="false">SUMPRODUCT($G$2:G331,$J$2:J331,$M$2:M331)*$B$87*14.4</f>
        <v>28310.9112000354</v>
      </c>
    </row>
    <row r="332" customFormat="false" ht="12.8" hidden="false" customHeight="false" outlineLevel="0" collapsed="false">
      <c r="D332" s="24" t="n">
        <v>700</v>
      </c>
      <c r="E332" s="23" t="n">
        <f aca="true">INDIRECT("B"&amp;MATCH(D332,$C$1:$C$85,-1))+(D332-INDIRECT("C"&amp;MATCH(D332,$C$1:$C$85,-1)))*(INDIRECT("B"&amp;MATCH(D332,$C$1:$C$85,-1)+1)-INDIRECT("B"&amp;MATCH(D332,$C$1:$C$85,-1)))/(INDIRECT("C"&amp;MATCH(D332,$C$1:$C$85,-1)+1)-INDIRECT("C"&amp;MATCH(D332,$C$1:$C$85,-1)))</f>
        <v>0.119558302941913</v>
      </c>
      <c r="F332" s="23" t="n">
        <f aca="false">1/E332</f>
        <v>8.36412006020066</v>
      </c>
      <c r="G332" s="23" t="n">
        <f aca="false">(D331-D332)*(MIN(F331:F332)+0.5*ABS(F332-F331))</f>
        <v>83.6224286567213</v>
      </c>
      <c r="H332" s="31" t="n">
        <f aca="false">-1/D331+1/D332</f>
        <v>2.01207243460764E-005</v>
      </c>
      <c r="I332" s="25" t="n">
        <f aca="false">SUMPRODUCT($G$2:G332,$H$2:H332)*$B$87*14.4</f>
        <v>37.0000027862138</v>
      </c>
      <c r="J332" s="32" t="n">
        <f aca="false">LN(D331)-LN(D332)</f>
        <v>0.014184634991957</v>
      </c>
      <c r="K332" s="26" t="n">
        <f aca="false">SUMPRODUCT($G$2:G332,$J$2:J332)*$B$87*14.4</f>
        <v>47313.2612334632</v>
      </c>
      <c r="L332" s="33" t="n">
        <f aca="false">(-1/D331^2+1/D332^2)/2</f>
        <v>2.85414701488609E-008</v>
      </c>
      <c r="M332" s="34" t="n">
        <f aca="false">SUMPRODUCT($G$2:G332,$L$2:L332)*$B$89*14.4</f>
        <v>2.30522684868935</v>
      </c>
      <c r="N332" s="29" t="n">
        <f aca="false">SUMPRODUCT($G$2:G332,$J$2:J332,$M$2:M332)*$B$87*14.4</f>
        <v>29998.7778587624</v>
      </c>
    </row>
    <row r="333" customFormat="false" ht="12.8" hidden="false" customHeight="false" outlineLevel="0" collapsed="false">
      <c r="D333" s="24" t="n">
        <v>690</v>
      </c>
      <c r="E333" s="23" t="n">
        <f aca="true">INDIRECT("B"&amp;MATCH(D333,$C$1:$C$85,-1))+(D333-INDIRECT("C"&amp;MATCH(D333,$C$1:$C$85,-1)))*(INDIRECT("B"&amp;MATCH(D333,$C$1:$C$85,-1)+1)-INDIRECT("B"&amp;MATCH(D333,$C$1:$C$85,-1)))/(INDIRECT("C"&amp;MATCH(D333,$C$1:$C$85,-1)+1)-INDIRECT("C"&amp;MATCH(D333,$C$1:$C$85,-1)))</f>
        <v>0.119504612899885</v>
      </c>
      <c r="F333" s="23" t="n">
        <f aca="false">1/E333</f>
        <v>8.36787782273934</v>
      </c>
      <c r="G333" s="23" t="n">
        <f aca="false">(D332-D333)*(MIN(F332:F333)+0.5*ABS(F333-F332))</f>
        <v>83.6599894147</v>
      </c>
      <c r="H333" s="31" t="n">
        <f aca="false">-1/D332+1/D333</f>
        <v>2.0703933747412E-005</v>
      </c>
      <c r="I333" s="25" t="n">
        <f aca="false">SUMPRODUCT($G$2:G333,$H$2:H333)*$B$87*14.4</f>
        <v>38.0691910881393</v>
      </c>
      <c r="J333" s="32" t="n">
        <f aca="false">LN(D332)-LN(D333)</f>
        <v>0.0143887374520997</v>
      </c>
      <c r="K333" s="26" t="n">
        <f aca="false">SUMPRODUCT($G$2:G333,$J$2:J333)*$B$87*14.4</f>
        <v>48056.3214630288</v>
      </c>
      <c r="L333" s="33" t="n">
        <f aca="false">(-1/D332^2+1/D333^2)/2</f>
        <v>2.97913746468972E-008</v>
      </c>
      <c r="M333" s="34" t="n">
        <f aca="false">SUMPRODUCT($G$2:G333,$L$2:L333)*$B$89*14.4</f>
        <v>2.40418188626284</v>
      </c>
      <c r="N333" s="29" t="n">
        <f aca="false">SUMPRODUCT($G$2:G333,$J$2:J333,$M$2:M333)*$B$87*14.4</f>
        <v>31785.2298030862</v>
      </c>
    </row>
    <row r="334" customFormat="false" ht="12.8" hidden="false" customHeight="false" outlineLevel="0" collapsed="false">
      <c r="D334" s="24" t="n">
        <v>680</v>
      </c>
      <c r="E334" s="23" t="n">
        <f aca="true">INDIRECT("B"&amp;MATCH(D334,$C$1:$C$85,-1))+(D334-INDIRECT("C"&amp;MATCH(D334,$C$1:$C$85,-1)))*(INDIRECT("B"&amp;MATCH(D334,$C$1:$C$85,-1)+1)-INDIRECT("B"&amp;MATCH(D334,$C$1:$C$85,-1)))/(INDIRECT("C"&amp;MATCH(D334,$C$1:$C$85,-1)+1)-INDIRECT("C"&amp;MATCH(D334,$C$1:$C$85,-1)))</f>
        <v>0.119450922857858</v>
      </c>
      <c r="F334" s="23" t="n">
        <f aca="false">1/E334</f>
        <v>8.37163896330848</v>
      </c>
      <c r="G334" s="23" t="n">
        <f aca="false">(D333-D334)*(MIN(F333:F334)+0.5*ABS(F334-F333))</f>
        <v>83.6975839302391</v>
      </c>
      <c r="H334" s="31" t="n">
        <f aca="false">-1/D333+1/D334</f>
        <v>2.1312872975277E-005</v>
      </c>
      <c r="I334" s="25" t="n">
        <f aca="false">SUMPRODUCT($G$2:G334,$H$2:H334)*$B$87*14.4</f>
        <v>39.1703207001593</v>
      </c>
      <c r="J334" s="32" t="n">
        <f aca="false">LN(D333)-LN(D334)</f>
        <v>0.0145987994211527</v>
      </c>
      <c r="K334" s="26" t="n">
        <f aca="false">SUMPRODUCT($G$2:G334,$J$2:J334)*$B$87*14.4</f>
        <v>48810.5684555023</v>
      </c>
      <c r="L334" s="33" t="n">
        <f aca="false">(-1/D333^2+1/D334^2)/2</f>
        <v>3.11153409805304E-008</v>
      </c>
      <c r="M334" s="34" t="n">
        <f aca="false">SUMPRODUCT($G$2:G334,$L$2:L334)*$B$89*14.4</f>
        <v>2.50758105463861</v>
      </c>
      <c r="N334" s="29" t="n">
        <f aca="false">SUMPRODUCT($G$2:G334,$J$2:J334,$M$2:M334)*$B$87*14.4</f>
        <v>33676.5652719308</v>
      </c>
    </row>
    <row r="335" customFormat="false" ht="12.8" hidden="false" customHeight="false" outlineLevel="0" collapsed="false">
      <c r="D335" s="24" t="n">
        <v>670</v>
      </c>
      <c r="E335" s="23" t="n">
        <f aca="true">INDIRECT("B"&amp;MATCH(D335,$C$1:$C$85,-1))+(D335-INDIRECT("C"&amp;MATCH(D335,$C$1:$C$85,-1)))*(INDIRECT("B"&amp;MATCH(D335,$C$1:$C$85,-1)+1)-INDIRECT("B"&amp;MATCH(D335,$C$1:$C$85,-1)))/(INDIRECT("C"&amp;MATCH(D335,$C$1:$C$85,-1)+1)-INDIRECT("C"&amp;MATCH(D335,$C$1:$C$85,-1)))</f>
        <v>0.119399077605277</v>
      </c>
      <c r="F335" s="23" t="n">
        <f aca="false">1/E335</f>
        <v>8.3752740813117</v>
      </c>
      <c r="G335" s="23" t="n">
        <f aca="false">(D334-D335)*(MIN(F334:F335)+0.5*ABS(F335-F334))</f>
        <v>83.7345652231009</v>
      </c>
      <c r="H335" s="31" t="n">
        <f aca="false">-1/D334+1/D335</f>
        <v>2.19490781387182E-005</v>
      </c>
      <c r="I335" s="25" t="n">
        <f aca="false">SUMPRODUCT($G$2:G335,$H$2:H335)*$B$87*14.4</f>
        <v>40.3048209037965</v>
      </c>
      <c r="J335" s="32" t="n">
        <f aca="false">LN(D334)-LN(D335)</f>
        <v>0.0148150857851403</v>
      </c>
      <c r="K335" s="26" t="n">
        <f aca="false">SUMPRODUCT($G$2:G335,$J$2:J335)*$B$87*14.4</f>
        <v>49576.3280802992</v>
      </c>
      <c r="L335" s="33" t="n">
        <f aca="false">(-1/D334^2+1/D335^2)/2</f>
        <v>3.251893710192E-008</v>
      </c>
      <c r="M335" s="34" t="n">
        <f aca="false">SUMPRODUCT($G$2:G335,$L$2:L335)*$B$89*14.4</f>
        <v>2.61569225051463</v>
      </c>
      <c r="N335" s="29" t="n">
        <f aca="false">SUMPRODUCT($G$2:G335,$J$2:J335,$M$2:M335)*$B$87*14.4</f>
        <v>35679.5567882693</v>
      </c>
    </row>
    <row r="336" customFormat="false" ht="12.8" hidden="false" customHeight="false" outlineLevel="0" collapsed="false">
      <c r="D336" s="24" t="n">
        <v>660</v>
      </c>
      <c r="E336" s="23" t="n">
        <f aca="true">INDIRECT("B"&amp;MATCH(D336,$C$1:$C$85,-1))+(D336-INDIRECT("C"&amp;MATCH(D336,$C$1:$C$85,-1)))*(INDIRECT("B"&amp;MATCH(D336,$C$1:$C$85,-1)+1)-INDIRECT("B"&amp;MATCH(D336,$C$1:$C$85,-1)))/(INDIRECT("C"&amp;MATCH(D336,$C$1:$C$85,-1)+1)-INDIRECT("C"&amp;MATCH(D336,$C$1:$C$85,-1)))</f>
        <v>0.119381180924601</v>
      </c>
      <c r="F336" s="23" t="n">
        <f aca="false">1/E336</f>
        <v>8.37652963603686</v>
      </c>
      <c r="G336" s="23" t="n">
        <f aca="false">(D335-D336)*(MIN(F335:F336)+0.5*ABS(F336-F335))</f>
        <v>83.7590185867428</v>
      </c>
      <c r="H336" s="31" t="n">
        <f aca="false">-1/D335+1/D336</f>
        <v>2.26142017186793E-005</v>
      </c>
      <c r="I336" s="25" t="n">
        <f aca="false">SUMPRODUCT($G$2:G336,$H$2:H336)*$B$87*14.4</f>
        <v>41.4740412542223</v>
      </c>
      <c r="J336" s="32" t="n">
        <f aca="false">LN(D335)-LN(D336)</f>
        <v>0.0150378773645405</v>
      </c>
      <c r="K336" s="26" t="n">
        <f aca="false">SUMPRODUCT($G$2:G336,$J$2:J336)*$B$87*14.4</f>
        <v>50353.8303092329</v>
      </c>
      <c r="L336" s="33" t="n">
        <f aca="false">(-1/D335^2+1/D336^2)/2</f>
        <v>3.40082409383124E-008</v>
      </c>
      <c r="M336" s="34" t="n">
        <f aca="false">SUMPRODUCT($G$2:G336,$L$2:L336)*$B$89*14.4</f>
        <v>2.72878774622854</v>
      </c>
      <c r="N336" s="29" t="n">
        <f aca="false">SUMPRODUCT($G$2:G336,$J$2:J336,$M$2:M336)*$B$87*14.4</f>
        <v>37801.1953432488</v>
      </c>
    </row>
    <row r="337" customFormat="false" ht="12.8" hidden="false" customHeight="false" outlineLevel="0" collapsed="false">
      <c r="D337" s="24" t="n">
        <v>650</v>
      </c>
      <c r="E337" s="23" t="n">
        <f aca="true">INDIRECT("B"&amp;MATCH(D337,$C$1:$C$85,-1))+(D337-INDIRECT("C"&amp;MATCH(D337,$C$1:$C$85,-1)))*(INDIRECT("B"&amp;MATCH(D337,$C$1:$C$85,-1)+1)-INDIRECT("B"&amp;MATCH(D337,$C$1:$C$85,-1)))/(INDIRECT("C"&amp;MATCH(D337,$C$1:$C$85,-1)+1)-INDIRECT("C"&amp;MATCH(D337,$C$1:$C$85,-1)))</f>
        <v>0.119363284243925</v>
      </c>
      <c r="F337" s="23" t="n">
        <f aca="false">1/E337</f>
        <v>8.3777855672641</v>
      </c>
      <c r="G337" s="23" t="n">
        <f aca="false">(D336-D337)*(MIN(F336:F337)+0.5*ABS(F337-F336))</f>
        <v>83.7715760165048</v>
      </c>
      <c r="H337" s="31" t="n">
        <f aca="false">-1/D336+1/D337</f>
        <v>2.33100233100233E-005</v>
      </c>
      <c r="I337" s="25" t="n">
        <f aca="false">SUMPRODUCT($G$2:G337,$H$2:H337)*$B$87*14.4</f>
        <v>42.6794183024646</v>
      </c>
      <c r="J337" s="32" t="n">
        <f aca="false">LN(D336)-LN(D337)</f>
        <v>0.0152674721307884</v>
      </c>
      <c r="K337" s="26" t="n">
        <f aca="false">SUMPRODUCT($G$2:G337,$J$2:J337)*$B$87*14.4</f>
        <v>51143.3216043024</v>
      </c>
      <c r="L337" s="33" t="n">
        <f aca="false">(-1/D336^2+1/D337^2)/2</f>
        <v>3.55898957297557E-008</v>
      </c>
      <c r="M337" s="34" t="n">
        <f aca="false">SUMPRODUCT($G$2:G337,$L$2:L337)*$B$89*14.4</f>
        <v>2.84716082989201</v>
      </c>
      <c r="N337" s="29" t="n">
        <f aca="false">SUMPRODUCT($G$2:G337,$J$2:J337,$M$2:M337)*$B$87*14.4</f>
        <v>40049.0040341115</v>
      </c>
    </row>
    <row r="338" customFormat="false" ht="12.8" hidden="false" customHeight="false" outlineLevel="0" collapsed="false">
      <c r="D338" s="24" t="n">
        <v>640</v>
      </c>
      <c r="E338" s="23" t="n">
        <f aca="true">INDIRECT("B"&amp;MATCH(D338,$C$1:$C$85,-1))+(D338-INDIRECT("C"&amp;MATCH(D338,$C$1:$C$85,-1)))*(INDIRECT("B"&amp;MATCH(D338,$C$1:$C$85,-1)+1)-INDIRECT("B"&amp;MATCH(D338,$C$1:$C$85,-1)))/(INDIRECT("C"&amp;MATCH(D338,$C$1:$C$85,-1)+1)-INDIRECT("C"&amp;MATCH(D338,$C$1:$C$85,-1)))</f>
        <v>0.11934538756325</v>
      </c>
      <c r="F338" s="23" t="n">
        <f aca="false">1/E338</f>
        <v>8.37904187516278</v>
      </c>
      <c r="G338" s="23" t="n">
        <f aca="false">(D337-D338)*(MIN(F337:F338)+0.5*ABS(F338-F337))</f>
        <v>83.7841372121344</v>
      </c>
      <c r="H338" s="31" t="n">
        <f aca="false">-1/D337+1/D338</f>
        <v>2.40384615384616E-005</v>
      </c>
      <c r="I338" s="25" t="n">
        <f aca="false">SUMPRODUCT($G$2:G338,$H$2:H338)*$B$87*14.4</f>
        <v>43.9226497728483</v>
      </c>
      <c r="J338" s="32" t="n">
        <f aca="false">LN(D337)-LN(D338)</f>
        <v>0.0155041865359653</v>
      </c>
      <c r="K338" s="26" t="n">
        <f aca="false">SUMPRODUCT($G$2:G338,$J$2:J338)*$B$87*14.4</f>
        <v>51945.1737774696</v>
      </c>
      <c r="L338" s="33" t="n">
        <f aca="false">(-1/D337^2+1/D338^2)/2</f>
        <v>3.72711723372782E-008</v>
      </c>
      <c r="M338" s="34" t="n">
        <f aca="false">SUMPRODUCT($G$2:G338,$L$2:L338)*$B$89*14.4</f>
        <v>2.97114447910578</v>
      </c>
      <c r="N338" s="29" t="n">
        <f aca="false">SUMPRODUCT($G$2:G338,$J$2:J338,$M$2:M338)*$B$87*14.4</f>
        <v>42431.4226914762</v>
      </c>
    </row>
    <row r="339" customFormat="false" ht="12.8" hidden="false" customHeight="false" outlineLevel="0" collapsed="false">
      <c r="D339" s="24" t="n">
        <v>630</v>
      </c>
      <c r="E339" s="23" t="n">
        <f aca="true">INDIRECT("B"&amp;MATCH(D339,$C$1:$C$85,-1))+(D339-INDIRECT("C"&amp;MATCH(D339,$C$1:$C$85,-1)))*(INDIRECT("B"&amp;MATCH(D339,$C$1:$C$85,-1)+1)-INDIRECT("B"&amp;MATCH(D339,$C$1:$C$85,-1)))/(INDIRECT("C"&amp;MATCH(D339,$C$1:$C$85,-1)+1)-INDIRECT("C"&amp;MATCH(D339,$C$1:$C$85,-1)))</f>
        <v>0.119327490882574</v>
      </c>
      <c r="F339" s="23" t="n">
        <f aca="false">1/E339</f>
        <v>8.3802985599024</v>
      </c>
      <c r="G339" s="23" t="n">
        <f aca="false">(D338-D339)*(MIN(F338:F339)+0.5*ABS(F339-F338))</f>
        <v>83.7967021753259</v>
      </c>
      <c r="H339" s="31" t="n">
        <f aca="false">-1/D338+1/D339</f>
        <v>2.48015873015872E-005</v>
      </c>
      <c r="I339" s="25" t="n">
        <f aca="false">SUMPRODUCT($G$2:G339,$H$2:H339)*$B$87*14.4</f>
        <v>45.2055412731454</v>
      </c>
      <c r="J339" s="32" t="n">
        <f aca="false">LN(D338)-LN(D339)</f>
        <v>0.0157483569681389</v>
      </c>
      <c r="K339" s="26" t="n">
        <f aca="false">SUMPRODUCT($G$2:G339,$J$2:J339)*$B$87*14.4</f>
        <v>52759.7762080478</v>
      </c>
      <c r="L339" s="33" t="n">
        <f aca="false">(-1/D338^2+1/D339^2)/2</f>
        <v>3.90600395250693E-008</v>
      </c>
      <c r="M339" s="34" t="n">
        <f aca="false">SUMPRODUCT($G$2:G339,$L$2:L339)*$B$89*14.4</f>
        <v>3.10109833358231</v>
      </c>
      <c r="N339" s="29" t="n">
        <f aca="false">SUMPRODUCT($G$2:G339,$J$2:J339,$M$2:M339)*$B$87*14.4</f>
        <v>44957.5849314744</v>
      </c>
    </row>
    <row r="340" customFormat="false" ht="12.8" hidden="false" customHeight="false" outlineLevel="0" collapsed="false">
      <c r="D340" s="24" t="n">
        <v>620</v>
      </c>
      <c r="E340" s="23" t="n">
        <f aca="true">INDIRECT("B"&amp;MATCH(D340,$C$1:$C$85,-1))+(D340-INDIRECT("C"&amp;MATCH(D340,$C$1:$C$85,-1)))*(INDIRECT("B"&amp;MATCH(D340,$C$1:$C$85,-1)+1)-INDIRECT("B"&amp;MATCH(D340,$C$1:$C$85,-1)))/(INDIRECT("C"&amp;MATCH(D340,$C$1:$C$85,-1)+1)-INDIRECT("C"&amp;MATCH(D340,$C$1:$C$85,-1)))</f>
        <v>0.119309594201898</v>
      </c>
      <c r="F340" s="23" t="n">
        <f aca="false">1/E340</f>
        <v>8.38155562165252</v>
      </c>
      <c r="G340" s="23" t="n">
        <f aca="false">(D339-D340)*(MIN(F339:F340)+0.5*ABS(F340-F339))</f>
        <v>83.8092709077746</v>
      </c>
      <c r="H340" s="31" t="n">
        <f aca="false">-1/D339+1/D340</f>
        <v>2.56016385048643E-005</v>
      </c>
      <c r="I340" s="25" t="n">
        <f aca="false">SUMPRODUCT($G$2:G340,$H$2:H340)*$B$87*14.4</f>
        <v>46.5300149992768</v>
      </c>
      <c r="J340" s="32" t="n">
        <f aca="false">LN(D339)-LN(D340)</f>
        <v>0.0160003413464409</v>
      </c>
      <c r="K340" s="26" t="n">
        <f aca="false">SUMPRODUCT($G$2:G340,$J$2:J340)*$B$87*14.4</f>
        <v>53587.5369671284</v>
      </c>
      <c r="L340" s="33" t="n">
        <f aca="false">(-1/D339^2+1/D340^2)/2</f>
        <v>4.09652433833594E-008</v>
      </c>
      <c r="M340" s="34" t="n">
        <f aca="false">SUMPRODUCT($G$2:G340,$L$2:L340)*$B$89*14.4</f>
        <v>3.23741129771564</v>
      </c>
      <c r="N340" s="29" t="n">
        <f aca="false">SUMPRODUCT($G$2:G340,$J$2:J340,$M$2:M340)*$B$87*14.4</f>
        <v>47637.3869647276</v>
      </c>
    </row>
    <row r="341" customFormat="false" ht="12.8" hidden="false" customHeight="false" outlineLevel="0" collapsed="false">
      <c r="D341" s="24" t="n">
        <v>610</v>
      </c>
      <c r="E341" s="23" t="n">
        <f aca="true">INDIRECT("B"&amp;MATCH(D341,$C$1:$C$85,-1))+(D341-INDIRECT("C"&amp;MATCH(D341,$C$1:$C$85,-1)))*(INDIRECT("B"&amp;MATCH(D341,$C$1:$C$85,-1)+1)-INDIRECT("B"&amp;MATCH(D341,$C$1:$C$85,-1)))/(INDIRECT("C"&amp;MATCH(D341,$C$1:$C$85,-1)+1)-INDIRECT("C"&amp;MATCH(D341,$C$1:$C$85,-1)))</f>
        <v>0.119308302478778</v>
      </c>
      <c r="F341" s="23" t="n">
        <f aca="false">1/E341</f>
        <v>8.38164636679729</v>
      </c>
      <c r="G341" s="23" t="n">
        <f aca="false">(D340-D341)*(MIN(F340:F341)+0.5*ABS(F341-F340))</f>
        <v>83.8160099422491</v>
      </c>
      <c r="H341" s="31" t="n">
        <f aca="false">-1/D340+1/D341</f>
        <v>2.64410364886304E-005</v>
      </c>
      <c r="I341" s="25" t="n">
        <f aca="false">SUMPRODUCT($G$2:G341,$H$2:H341)*$B$87*14.4</f>
        <v>47.898024085118</v>
      </c>
      <c r="J341" s="32" t="n">
        <f aca="false">LN(D340)-LN(D341)</f>
        <v>0.0162605208717803</v>
      </c>
      <c r="K341" s="26" t="n">
        <f aca="false">SUMPRODUCT($G$2:G341,$J$2:J341)*$B$87*14.4</f>
        <v>54428.8254810137</v>
      </c>
      <c r="L341" s="33" t="n">
        <f aca="false">(-1/D340^2+1/D341^2)/2</f>
        <v>4.29963972514746E-008</v>
      </c>
      <c r="M341" s="34" t="n">
        <f aca="false">SUMPRODUCT($G$2:G341,$L$2:L341)*$B$89*14.4</f>
        <v>3.38049448599381</v>
      </c>
      <c r="N341" s="29" t="n">
        <f aca="false">SUMPRODUCT($G$2:G341,$J$2:J341,$M$2:M341)*$B$87*14.4</f>
        <v>50481.3581470467</v>
      </c>
    </row>
    <row r="342" customFormat="false" ht="12.8" hidden="false" customHeight="false" outlineLevel="0" collapsed="false">
      <c r="D342" s="24" t="n">
        <v>600</v>
      </c>
      <c r="E342" s="23" t="n">
        <f aca="true">INDIRECT("B"&amp;MATCH(D342,$C$1:$C$85,-1))+(D342-INDIRECT("C"&amp;MATCH(D342,$C$1:$C$85,-1)))*(INDIRECT("B"&amp;MATCH(D342,$C$1:$C$85,-1)+1)-INDIRECT("B"&amp;MATCH(D342,$C$1:$C$85,-1)))/(INDIRECT("C"&amp;MATCH(D342,$C$1:$C$85,-1)+1)-INDIRECT("C"&amp;MATCH(D342,$C$1:$C$85,-1)))</f>
        <v>0.119326199159454</v>
      </c>
      <c r="F342" s="23" t="n">
        <f aca="false">1/E342</f>
        <v>8.38038927782923</v>
      </c>
      <c r="G342" s="23" t="n">
        <f aca="false">(D341-D342)*(MIN(F341:F342)+0.5*ABS(F342-F341))</f>
        <v>83.8101782231327</v>
      </c>
      <c r="H342" s="31" t="n">
        <f aca="false">-1/D341+1/D342</f>
        <v>2.73224043715848E-005</v>
      </c>
      <c r="I342" s="25" t="n">
        <f aca="false">SUMPRODUCT($G$2:G342,$H$2:H342)*$B$87*14.4</f>
        <v>49.3115351182331</v>
      </c>
      <c r="J342" s="32" t="n">
        <f aca="false">LN(D341)-LN(D342)</f>
        <v>0.0165293019512109</v>
      </c>
      <c r="K342" s="26" t="n">
        <f aca="false">SUMPRODUCT($G$2:G342,$J$2:J342)*$B$87*14.4</f>
        <v>55283.9607158186</v>
      </c>
      <c r="L342" s="33" t="n">
        <f aca="false">(-1/D341^2+1/D342^2)/2</f>
        <v>4.51640837289856E-008</v>
      </c>
      <c r="M342" s="34" t="n">
        <f aca="false">SUMPRODUCT($G$2:G342,$L$2:L342)*$B$89*14.4</f>
        <v>3.53078083281957</v>
      </c>
      <c r="N342" s="29" t="n">
        <f aca="false">SUMPRODUCT($G$2:G342,$J$2:J342,$M$2:M342)*$B$87*14.4</f>
        <v>53500.6532435643</v>
      </c>
    </row>
    <row r="343" customFormat="false" ht="12.8" hidden="false" customHeight="false" outlineLevel="0" collapsed="false">
      <c r="D343" s="24" t="n">
        <v>590</v>
      </c>
      <c r="E343" s="23" t="n">
        <f aca="true">INDIRECT("B"&amp;MATCH(D343,$C$1:$C$85,-1))+(D343-INDIRECT("C"&amp;MATCH(D343,$C$1:$C$85,-1)))*(INDIRECT("B"&amp;MATCH(D343,$C$1:$C$85,-1)+1)-INDIRECT("B"&amp;MATCH(D343,$C$1:$C$85,-1)))/(INDIRECT("C"&amp;MATCH(D343,$C$1:$C$85,-1)+1)-INDIRECT("C"&amp;MATCH(D343,$C$1:$C$85,-1)))</f>
        <v>0.119344095840129</v>
      </c>
      <c r="F343" s="23" t="n">
        <f aca="false">1/E343</f>
        <v>8.37913256588393</v>
      </c>
      <c r="G343" s="23" t="n">
        <f aca="false">(D342-D343)*(MIN(F342:F343)+0.5*ABS(F343-F342))</f>
        <v>83.7976092185658</v>
      </c>
      <c r="H343" s="31" t="n">
        <f aca="false">-1/D342+1/D343</f>
        <v>2.82485875706213E-005</v>
      </c>
      <c r="I343" s="25" t="n">
        <f aca="false">SUMPRODUCT($G$2:G343,$H$2:H343)*$B$87*14.4</f>
        <v>50.7727426095701</v>
      </c>
      <c r="J343" s="32" t="n">
        <f aca="false">LN(D342)-LN(D343)</f>
        <v>0.0168071183163816</v>
      </c>
      <c r="K343" s="26" t="n">
        <f aca="false">SUMPRODUCT($G$2:G343,$J$2:J343)*$B$87*14.4</f>
        <v>56153.3382424042</v>
      </c>
      <c r="L343" s="33" t="n">
        <f aca="false">(-1/D342^2+1/D343^2)/2</f>
        <v>4.74799706342366E-008</v>
      </c>
      <c r="M343" s="34" t="n">
        <f aca="false">SUMPRODUCT($G$2:G343,$L$2:L343)*$B$89*14.4</f>
        <v>3.68874974574744</v>
      </c>
      <c r="N343" s="29" t="n">
        <f aca="false">SUMPRODUCT($G$2:G343,$J$2:J343,$M$2:M343)*$B$87*14.4</f>
        <v>56707.5693737156</v>
      </c>
    </row>
    <row r="344" customFormat="false" ht="12.8" hidden="false" customHeight="false" outlineLevel="0" collapsed="false">
      <c r="D344" s="24" t="n">
        <v>580</v>
      </c>
      <c r="E344" s="23" t="n">
        <f aca="true">INDIRECT("B"&amp;MATCH(D344,$C$1:$C$85,-1))+(D344-INDIRECT("C"&amp;MATCH(D344,$C$1:$C$85,-1)))*(INDIRECT("B"&amp;MATCH(D344,$C$1:$C$85,-1)+1)-INDIRECT("B"&amp;MATCH(D344,$C$1:$C$85,-1)))/(INDIRECT("C"&amp;MATCH(D344,$C$1:$C$85,-1)+1)-INDIRECT("C"&amp;MATCH(D344,$C$1:$C$85,-1)))</f>
        <v>0.119361992520805</v>
      </c>
      <c r="F344" s="23" t="n">
        <f aca="false">1/E344</f>
        <v>8.37787623079179</v>
      </c>
      <c r="G344" s="23" t="n">
        <f aca="false">(D343-D344)*(MIN(F343:F344)+0.5*ABS(F344-F343))</f>
        <v>83.7850439833786</v>
      </c>
      <c r="H344" s="31" t="n">
        <f aca="false">-1/D343+1/D344</f>
        <v>2.92226767971947E-005</v>
      </c>
      <c r="I344" s="25" t="n">
        <f aca="false">SUMPRODUCT($G$2:G344,$H$2:H344)*$B$87*14.4</f>
        <v>52.2841099065139</v>
      </c>
      <c r="J344" s="32" t="n">
        <f aca="false">LN(D343)-LN(D344)</f>
        <v>0.0170944333592997</v>
      </c>
      <c r="K344" s="26" t="n">
        <f aca="false">SUMPRODUCT($G$2:G344,$J$2:J344)*$B$87*14.4</f>
        <v>57037.4450515898</v>
      </c>
      <c r="L344" s="33" t="n">
        <f aca="false">(-1/D343^2+1/D344^2)/2</f>
        <v>4.99569430928078E-008</v>
      </c>
      <c r="M344" s="34" t="n">
        <f aca="false">SUMPRODUCT($G$2:G344,$L$2:L344)*$B$89*14.4</f>
        <v>3.85493478243815</v>
      </c>
      <c r="N344" s="29" t="n">
        <f aca="false">SUMPRODUCT($G$2:G344,$J$2:J344,$M$2:M344)*$B$87*14.4</f>
        <v>60115.7434638356</v>
      </c>
    </row>
    <row r="345" customFormat="false" ht="12.8" hidden="false" customHeight="false" outlineLevel="0" collapsed="false">
      <c r="D345" s="24" t="n">
        <v>570</v>
      </c>
      <c r="E345" s="23" t="n">
        <f aca="true">INDIRECT("B"&amp;MATCH(D345,$C$1:$C$85,-1))+(D345-INDIRECT("C"&amp;MATCH(D345,$C$1:$C$85,-1)))*(INDIRECT("B"&amp;MATCH(D345,$C$1:$C$85,-1)+1)-INDIRECT("B"&amp;MATCH(D345,$C$1:$C$85,-1)))/(INDIRECT("C"&amp;MATCH(D345,$C$1:$C$85,-1)+1)-INDIRECT("C"&amp;MATCH(D345,$C$1:$C$85,-1)))</f>
        <v>0.119379889201481</v>
      </c>
      <c r="F345" s="23" t="n">
        <f aca="false">1/E345</f>
        <v>8.37662027238333</v>
      </c>
      <c r="G345" s="23" t="n">
        <f aca="false">(D344-D345)*(MIN(F344:F345)+0.5*ABS(F345-F344))</f>
        <v>83.7724825158756</v>
      </c>
      <c r="H345" s="31" t="n">
        <f aca="false">-1/D344+1/D345</f>
        <v>3.0248033877798E-005</v>
      </c>
      <c r="I345" s="25" t="n">
        <f aca="false">SUMPRODUCT($G$2:G345,$H$2:H345)*$B$87*14.4</f>
        <v>53.8482730926974</v>
      </c>
      <c r="J345" s="32" t="n">
        <f aca="false">LN(D344)-LN(D345)</f>
        <v>0.0173917427118688</v>
      </c>
      <c r="K345" s="26" t="n">
        <f aca="false">SUMPRODUCT($G$2:G345,$J$2:J345)*$B$87*14.4</f>
        <v>57936.7935448962</v>
      </c>
      <c r="L345" s="33" t="n">
        <f aca="false">(-1/D344^2+1/D345^2)/2</f>
        <v>5.26092543246637E-008</v>
      </c>
      <c r="M345" s="34" t="n">
        <f aca="false">SUMPRODUCT($G$2:G345,$L$2:L345)*$B$89*14.4</f>
        <v>4.02991666773098</v>
      </c>
      <c r="N345" s="29" t="n">
        <f aca="false">SUMPRODUCT($G$2:G345,$J$2:J345,$M$2:M345)*$B$87*14.4</f>
        <v>63740.04294711</v>
      </c>
    </row>
    <row r="346" customFormat="false" ht="12.8" hidden="false" customHeight="false" outlineLevel="0" collapsed="false">
      <c r="D346" s="24" t="n">
        <v>560</v>
      </c>
      <c r="E346" s="23" t="n">
        <f aca="true">INDIRECT("B"&amp;MATCH(D346,$C$1:$C$85,-1))+(D346-INDIRECT("C"&amp;MATCH(D346,$C$1:$C$85,-1)))*(INDIRECT("B"&amp;MATCH(D346,$C$1:$C$85,-1)+1)-INDIRECT("B"&amp;MATCH(D346,$C$1:$C$85,-1)))/(INDIRECT("C"&amp;MATCH(D346,$C$1:$C$85,-1)+1)-INDIRECT("C"&amp;MATCH(D346,$C$1:$C$85,-1)))</f>
        <v>0.119397785882157</v>
      </c>
      <c r="F346" s="23" t="n">
        <f aca="false">1/E346</f>
        <v>8.37536469048916</v>
      </c>
      <c r="G346" s="23" t="n">
        <f aca="false">(D345-D346)*(MIN(F345:F346)+0.5*ABS(F346-F345))</f>
        <v>83.7599248143625</v>
      </c>
      <c r="H346" s="31" t="n">
        <f aca="false">-1/D345+1/D346</f>
        <v>3.13283208020049E-005</v>
      </c>
      <c r="I346" s="25" t="n">
        <f aca="false">SUMPRODUCT($G$2:G346,$H$2:H346)*$B$87*14.4</f>
        <v>55.4680564039038</v>
      </c>
      <c r="J346" s="32" t="n">
        <f aca="false">LN(D345)-LN(D346)</f>
        <v>0.0176995770994015</v>
      </c>
      <c r="K346" s="26" t="n">
        <f aca="false">SUMPRODUCT($G$2:G346,$J$2:J346)*$B$87*14.4</f>
        <v>58851.9233337609</v>
      </c>
      <c r="L346" s="33" t="n">
        <f aca="false">(-1/D345^2+1/D346^2)/2</f>
        <v>5.54526981614437E-008</v>
      </c>
      <c r="M346" s="34" t="n">
        <f aca="false">SUMPRODUCT($G$2:G346,$L$2:L346)*$B$89*14.4</f>
        <v>4.21432838877074</v>
      </c>
      <c r="N346" s="29" t="n">
        <f aca="false">SUMPRODUCT($G$2:G346,$J$2:J346,$M$2:M346)*$B$87*14.4</f>
        <v>67596.700395732</v>
      </c>
    </row>
    <row r="347" customFormat="false" ht="12.8" hidden="false" customHeight="false" outlineLevel="0" collapsed="false">
      <c r="D347" s="24" t="n">
        <v>550</v>
      </c>
      <c r="E347" s="23" t="n">
        <f aca="true">INDIRECT("B"&amp;MATCH(D347,$C$1:$C$85,-1))+(D347-INDIRECT("C"&amp;MATCH(D347,$C$1:$C$85,-1)))*(INDIRECT("B"&amp;MATCH(D347,$C$1:$C$85,-1)+1)-INDIRECT("B"&amp;MATCH(D347,$C$1:$C$85,-1)))/(INDIRECT("C"&amp;MATCH(D347,$C$1:$C$85,-1)+1)-INDIRECT("C"&amp;MATCH(D347,$C$1:$C$85,-1)))</f>
        <v>0.119384317437168</v>
      </c>
      <c r="F347" s="23" t="n">
        <f aca="false">1/E347</f>
        <v>8.3763095644979</v>
      </c>
      <c r="G347" s="23" t="n">
        <f aca="false">(D346-D347)*(MIN(F346:F347)+0.5*ABS(F347-F346))</f>
        <v>83.7583712749353</v>
      </c>
      <c r="H347" s="31" t="n">
        <f aca="false">-1/D346+1/D347</f>
        <v>3.24675324675325E-005</v>
      </c>
      <c r="I347" s="25" t="n">
        <f aca="false">SUMPRODUCT($G$2:G347,$H$2:H347)*$B$87*14.4</f>
        <v>57.1467097909812</v>
      </c>
      <c r="J347" s="32" t="n">
        <f aca="false">LN(D346)-LN(D347)</f>
        <v>0.0180185055026785</v>
      </c>
      <c r="K347" s="26" t="n">
        <f aca="false">SUMPRODUCT($G$2:G347,$J$2:J347)*$B$87*14.4</f>
        <v>59783.5255527589</v>
      </c>
      <c r="L347" s="33" t="n">
        <f aca="false">(-1/D346^2+1/D347^2)/2</f>
        <v>5.85048068814301E-008</v>
      </c>
      <c r="M347" s="34" t="n">
        <f aca="false">SUMPRODUCT($G$2:G347,$L$2:L347)*$B$89*14.4</f>
        <v>4.40888649640234</v>
      </c>
      <c r="N347" s="29" t="n">
        <f aca="false">SUMPRODUCT($G$2:G347,$J$2:J347,$M$2:M347)*$B$87*14.4</f>
        <v>71704.0288390908</v>
      </c>
    </row>
    <row r="348" customFormat="false" ht="12.8" hidden="false" customHeight="false" outlineLevel="0" collapsed="false">
      <c r="D348" s="24" t="n">
        <v>540</v>
      </c>
      <c r="E348" s="23" t="n">
        <f aca="true">INDIRECT("B"&amp;MATCH(D348,$C$1:$C$85,-1))+(D348-INDIRECT("C"&amp;MATCH(D348,$C$1:$C$85,-1)))*(INDIRECT("B"&amp;MATCH(D348,$C$1:$C$85,-1)+1)-INDIRECT("B"&amp;MATCH(D348,$C$1:$C$85,-1)))/(INDIRECT("C"&amp;MATCH(D348,$C$1:$C$85,-1)+1)-INDIRECT("C"&amp;MATCH(D348,$C$1:$C$85,-1)))</f>
        <v>0.119366420756492</v>
      </c>
      <c r="F348" s="23" t="n">
        <f aca="false">1/E348</f>
        <v>8.3775654297284</v>
      </c>
      <c r="G348" s="23" t="n">
        <f aca="false">(D347-D348)*(MIN(F347:F348)+0.5*ABS(F348-F347))</f>
        <v>83.7693749711315</v>
      </c>
      <c r="H348" s="31" t="n">
        <f aca="false">-1/D347+1/D348</f>
        <v>3.36700336700337E-005</v>
      </c>
      <c r="I348" s="25" t="n">
        <f aca="false">SUMPRODUCT($G$2:G348,$H$2:H348)*$B$87*14.4</f>
        <v>58.8877642254655</v>
      </c>
      <c r="J348" s="32" t="n">
        <f aca="false">LN(D347)-LN(D348)</f>
        <v>0.0183491386681958</v>
      </c>
      <c r="K348" s="26" t="n">
        <f aca="false">SUMPRODUCT($G$2:G348,$J$2:J348)*$B$87*14.4</f>
        <v>60732.3469754016</v>
      </c>
      <c r="L348" s="33" t="n">
        <f aca="false">(-1/D347^2+1/D348^2)/2</f>
        <v>6.17850786200955E-008</v>
      </c>
      <c r="M348" s="34" t="n">
        <f aca="false">SUMPRODUCT($G$2:G348,$L$2:L348)*$B$89*14.4</f>
        <v>4.61438016161509</v>
      </c>
      <c r="N348" s="29" t="n">
        <f aca="false">SUMPRODUCT($G$2:G348,$J$2:J348,$M$2:M348)*$B$87*14.4</f>
        <v>76082.2515886488</v>
      </c>
    </row>
    <row r="349" customFormat="false" ht="12.8" hidden="false" customHeight="false" outlineLevel="0" collapsed="false">
      <c r="D349" s="24" t="n">
        <v>530</v>
      </c>
      <c r="E349" s="23" t="n">
        <f aca="true">INDIRECT("B"&amp;MATCH(D349,$C$1:$C$85,-1))+(D349-INDIRECT("C"&amp;MATCH(D349,$C$1:$C$85,-1)))*(INDIRECT("B"&amp;MATCH(D349,$C$1:$C$85,-1)+1)-INDIRECT("B"&amp;MATCH(D349,$C$1:$C$85,-1)))/(INDIRECT("C"&amp;MATCH(D349,$C$1:$C$85,-1)+1)-INDIRECT("C"&amp;MATCH(D349,$C$1:$C$85,-1)))</f>
        <v>0.119348524075816</v>
      </c>
      <c r="F349" s="23" t="n">
        <f aca="false">1/E349</f>
        <v>8.37882167160065</v>
      </c>
      <c r="G349" s="23" t="n">
        <f aca="false">(D348-D349)*(MIN(F348:F349)+0.5*ABS(F349-F348))</f>
        <v>83.7819355066452</v>
      </c>
      <c r="H349" s="31" t="n">
        <f aca="false">-1/D348+1/D349</f>
        <v>3.49406009783368E-005</v>
      </c>
      <c r="I349" s="25" t="n">
        <f aca="false">SUMPRODUCT($G$2:G349,$H$2:H349)*$B$87*14.4</f>
        <v>60.6947897354262</v>
      </c>
      <c r="J349" s="32" t="n">
        <f aca="false">LN(D348)-LN(D349)</f>
        <v>0.018692133012153</v>
      </c>
      <c r="K349" s="26" t="n">
        <f aca="false">SUMPRODUCT($G$2:G349,$J$2:J349)*$B$87*14.4</f>
        <v>61699.0493286176</v>
      </c>
      <c r="L349" s="33" t="n">
        <f aca="false">(-1/D348^2+1/D349^2)/2</f>
        <v>6.53152394249134E-008</v>
      </c>
      <c r="M349" s="34" t="n">
        <f aca="false">SUMPRODUCT($G$2:G349,$L$2:L349)*$B$89*14.4</f>
        <v>4.83164751391544</v>
      </c>
      <c r="N349" s="29" t="n">
        <f aca="false">SUMPRODUCT($G$2:G349,$J$2:J349,$M$2:M349)*$B$87*14.4</f>
        <v>80753.016610261</v>
      </c>
    </row>
    <row r="350" customFormat="false" ht="12.8" hidden="false" customHeight="false" outlineLevel="0" collapsed="false">
      <c r="D350" s="24" t="n">
        <v>520</v>
      </c>
      <c r="E350" s="23" t="n">
        <f aca="true">INDIRECT("B"&amp;MATCH(D350,$C$1:$C$85,-1))+(D350-INDIRECT("C"&amp;MATCH(D350,$C$1:$C$85,-1)))*(INDIRECT("B"&amp;MATCH(D350,$C$1:$C$85,-1)+1)-INDIRECT("B"&amp;MATCH(D350,$C$1:$C$85,-1)))/(INDIRECT("C"&amp;MATCH(D350,$C$1:$C$85,-1)+1)-INDIRECT("C"&amp;MATCH(D350,$C$1:$C$85,-1)))</f>
        <v>0.11933062739514</v>
      </c>
      <c r="F350" s="23" t="n">
        <f aca="false">1/E350</f>
        <v>8.38007829028413</v>
      </c>
      <c r="G350" s="23" t="n">
        <f aca="false">(D349-D350)*(MIN(F349:F350)+0.5*ABS(F350-F349))</f>
        <v>83.7944998094239</v>
      </c>
      <c r="H350" s="31" t="n">
        <f aca="false">-1/D349+1/D350</f>
        <v>3.62844702467345E-005</v>
      </c>
      <c r="I350" s="25" t="n">
        <f aca="false">SUMPRODUCT($G$2:G350,$H$2:H350)*$B$87*14.4</f>
        <v>62.5715976385986</v>
      </c>
      <c r="J350" s="32" t="n">
        <f aca="false">LN(D349)-LN(D350)</f>
        <v>0.0190481949706944</v>
      </c>
      <c r="K350" s="26" t="n">
        <f aca="false">SUMPRODUCT($G$2:G350,$J$2:J350)*$B$87*14.4</f>
        <v>62684.3138954989</v>
      </c>
      <c r="L350" s="33" t="n">
        <f aca="false">(-1/D349^2+1/D350^2)/2</f>
        <v>6.9119546007023E-008</v>
      </c>
      <c r="M350" s="34" t="n">
        <f aca="false">SUMPRODUCT($G$2:G350,$L$2:L350)*$B$89*14.4</f>
        <v>5.06160415134042</v>
      </c>
      <c r="N350" s="29" t="n">
        <f aca="false">SUMPRODUCT($G$2:G350,$J$2:J350,$M$2:M350)*$B$87*14.4</f>
        <v>85740.0358321562</v>
      </c>
    </row>
    <row r="351" customFormat="false" ht="12.8" hidden="false" customHeight="false" outlineLevel="0" collapsed="false">
      <c r="D351" s="24" t="n">
        <v>510</v>
      </c>
      <c r="E351" s="23" t="n">
        <f aca="true">INDIRECT("B"&amp;MATCH(D351,$C$1:$C$85,-1))+(D351-INDIRECT("C"&amp;MATCH(D351,$C$1:$C$85,-1)))*(INDIRECT("B"&amp;MATCH(D351,$C$1:$C$85,-1)+1)-INDIRECT("B"&amp;MATCH(D351,$C$1:$C$85,-1)))/(INDIRECT("C"&amp;MATCH(D351,$C$1:$C$85,-1)+1)-INDIRECT("C"&amp;MATCH(D351,$C$1:$C$85,-1)))</f>
        <v>0.119312730714465</v>
      </c>
      <c r="F351" s="23" t="n">
        <f aca="false">1/E351</f>
        <v>8.38133528594839</v>
      </c>
      <c r="G351" s="23" t="n">
        <f aca="false">(D350-D351)*(MIN(F350:F351)+0.5*ABS(F351-F350))</f>
        <v>83.8070678811626</v>
      </c>
      <c r="H351" s="31" t="n">
        <f aca="false">-1/D350+1/D351</f>
        <v>3.7707390648567E-005</v>
      </c>
      <c r="I351" s="25" t="n">
        <f aca="false">SUMPRODUCT($G$2:G351,$H$2:H351)*$B$87*14.4</f>
        <v>64.5222983872523</v>
      </c>
      <c r="J351" s="32" t="n">
        <f aca="false">LN(D350)-LN(D351)</f>
        <v>0.0194180858571018</v>
      </c>
      <c r="K351" s="26" t="n">
        <f aca="false">SUMPRODUCT($G$2:G351,$J$2:J351)*$B$87*14.4</f>
        <v>63688.8616503914</v>
      </c>
      <c r="L351" s="33" t="n">
        <f aca="false">(-1/D350^2+1/D351^2)/2</f>
        <v>7.32251364404681E-008</v>
      </c>
      <c r="M351" s="34" t="n">
        <f aca="false">SUMPRODUCT($G$2:G351,$L$2:L351)*$B$89*14.4</f>
        <v>5.30525638421751</v>
      </c>
      <c r="N351" s="29" t="n">
        <f aca="false">SUMPRODUCT($G$2:G351,$J$2:J351,$M$2:M351)*$B$87*14.4</f>
        <v>91069.4192220507</v>
      </c>
    </row>
    <row r="352" customFormat="false" ht="12.8" hidden="false" customHeight="false" outlineLevel="0" collapsed="false">
      <c r="D352" s="24" t="n">
        <v>500</v>
      </c>
      <c r="E352" s="23" t="n">
        <f aca="true">INDIRECT("B"&amp;MATCH(D352,$C$1:$C$85,-1))+(D352-INDIRECT("C"&amp;MATCH(D352,$C$1:$C$85,-1)))*(INDIRECT("B"&amp;MATCH(D352,$C$1:$C$85,-1)+1)-INDIRECT("B"&amp;MATCH(D352,$C$1:$C$85,-1)))/(INDIRECT("C"&amp;MATCH(D352,$C$1:$C$85,-1)+1)-INDIRECT("C"&amp;MATCH(D352,$C$1:$C$85,-1)))</f>
        <v>0.1193</v>
      </c>
      <c r="F352" s="23" t="n">
        <f aca="false">1/E352</f>
        <v>8.38222967309304</v>
      </c>
      <c r="G352" s="23" t="n">
        <f aca="false">(D351-D352)*(MIN(F351:F352)+0.5*ABS(F352-F351))</f>
        <v>83.8178247952072</v>
      </c>
      <c r="H352" s="31" t="n">
        <f aca="false">-1/D351+1/D352</f>
        <v>3.92156862745099E-005</v>
      </c>
      <c r="I352" s="25" t="n">
        <f aca="false">SUMPRODUCT($G$2:G352,$H$2:H352)*$B$87*14.4</f>
        <v>66.5512875598934</v>
      </c>
      <c r="J352" s="32" t="n">
        <f aca="false">LN(D351)-LN(D352)</f>
        <v>0.0198026272961798</v>
      </c>
      <c r="K352" s="26" t="n">
        <f aca="false">SUMPRODUCT($G$2:G352,$J$2:J352)*$B$87*14.4</f>
        <v>64713.4342179232</v>
      </c>
      <c r="L352" s="33" t="n">
        <f aca="false">(-1/D351^2+1/D352^2)/2</f>
        <v>7.76624375240289E-008</v>
      </c>
      <c r="M352" s="34" t="n">
        <f aca="false">SUMPRODUCT($G$2:G352,$L$2:L352)*$B$89*14.4</f>
        <v>5.56370663798245</v>
      </c>
      <c r="N352" s="29" t="n">
        <f aca="false">SUMPRODUCT($G$2:G352,$J$2:J352,$M$2:M352)*$B$87*14.4</f>
        <v>96769.8404171221</v>
      </c>
    </row>
    <row r="353" customFormat="false" ht="12.8" hidden="false" customHeight="false" outlineLevel="0" collapsed="false">
      <c r="D353" s="24" t="n">
        <v>490</v>
      </c>
      <c r="E353" s="23" t="n">
        <f aca="true">INDIRECT("B"&amp;MATCH(D353,$C$1:$C$85,-1))+(D353-INDIRECT("C"&amp;MATCH(D353,$C$1:$C$85,-1)))*(INDIRECT("B"&amp;MATCH(D353,$C$1:$C$85,-1)+1)-INDIRECT("B"&amp;MATCH(D353,$C$1:$C$85,-1)))/(INDIRECT("C"&amp;MATCH(D353,$C$1:$C$85,-1)+1)-INDIRECT("C"&amp;MATCH(D353,$C$1:$C$85,-1)))</f>
        <v>0.1193</v>
      </c>
      <c r="F353" s="23" t="n">
        <f aca="false">1/E353</f>
        <v>8.38222967309304</v>
      </c>
      <c r="G353" s="23" t="n">
        <f aca="false">(D352-D353)*(MIN(F352:F353)+0.5*ABS(F353-F352))</f>
        <v>83.8222967309304</v>
      </c>
      <c r="H353" s="31" t="n">
        <f aca="false">-1/D352+1/D353</f>
        <v>4.08163265306124E-005</v>
      </c>
      <c r="I353" s="25" t="n">
        <f aca="false">SUMPRODUCT($G$2:G353,$H$2:H353)*$B$87*14.4</f>
        <v>68.6632052883509</v>
      </c>
      <c r="J353" s="32" t="n">
        <f aca="false">LN(D352)-LN(D353)</f>
        <v>0.0202027073175195</v>
      </c>
      <c r="K353" s="26" t="n">
        <f aca="false">SUMPRODUCT($G$2:G353,$J$2:J353)*$B$87*14.4</f>
        <v>65758.7623837175</v>
      </c>
      <c r="L353" s="33" t="n">
        <f aca="false">(-1/D352^2+1/D353^2)/2</f>
        <v>8.24656393169513E-008</v>
      </c>
      <c r="M353" s="34" t="n">
        <f aca="false">SUMPRODUCT($G$2:G353,$L$2:L353)*$B$89*14.4</f>
        <v>5.83815594984253</v>
      </c>
      <c r="N353" s="29" t="n">
        <f aca="false">SUMPRODUCT($G$2:G353,$J$2:J353,$M$2:M353)*$B$87*14.4</f>
        <v>102872.629267792</v>
      </c>
    </row>
    <row r="354" customFormat="false" ht="12.8" hidden="false" customHeight="false" outlineLevel="0" collapsed="false">
      <c r="D354" s="24" t="n">
        <v>480</v>
      </c>
      <c r="E354" s="23" t="n">
        <f aca="true">INDIRECT("B"&amp;MATCH(D354,$C$1:$C$85,-1))+(D354-INDIRECT("C"&amp;MATCH(D354,$C$1:$C$85,-1)))*(INDIRECT("B"&amp;MATCH(D354,$C$1:$C$85,-1)+1)-INDIRECT("B"&amp;MATCH(D354,$C$1:$C$85,-1)))/(INDIRECT("C"&amp;MATCH(D354,$C$1:$C$85,-1)+1)-INDIRECT("C"&amp;MATCH(D354,$C$1:$C$85,-1)))</f>
        <v>0.1193</v>
      </c>
      <c r="F354" s="23" t="n">
        <f aca="false">1/E354</f>
        <v>8.38222967309304</v>
      </c>
      <c r="G354" s="23" t="n">
        <f aca="false">(D353-D354)*(MIN(F353:F354)+0.5*ABS(F354-F353))</f>
        <v>83.8222967309304</v>
      </c>
      <c r="H354" s="31" t="n">
        <f aca="false">-1/D353+1/D354</f>
        <v>4.25170068027209E-005</v>
      </c>
      <c r="I354" s="25" t="n">
        <f aca="false">SUMPRODUCT($G$2:G354,$H$2:H354)*$B$87*14.4</f>
        <v>70.8631195888275</v>
      </c>
      <c r="J354" s="32" t="n">
        <f aca="false">LN(D353)-LN(D354)</f>
        <v>0.0206192872027353</v>
      </c>
      <c r="K354" s="26" t="n">
        <f aca="false">SUMPRODUCT($G$2:G354,$J$2:J354)*$B$87*14.4</f>
        <v>66825.6452194121</v>
      </c>
      <c r="L354" s="33" t="n">
        <f aca="false">(-1/D353^2+1/D354^2)/2</f>
        <v>8.76732495719377E-008</v>
      </c>
      <c r="M354" s="34" t="n">
        <f aca="false">SUMPRODUCT($G$2:G354,$L$2:L354)*$B$89*14.4</f>
        <v>6.12993642002207</v>
      </c>
      <c r="N354" s="29" t="n">
        <f aca="false">SUMPRODUCT($G$2:G354,$J$2:J354,$M$2:M354)*$B$87*14.4</f>
        <v>109412.553218213</v>
      </c>
    </row>
    <row r="355" customFormat="false" ht="12.8" hidden="false" customHeight="false" outlineLevel="0" collapsed="false">
      <c r="D355" s="24" t="n">
        <v>470</v>
      </c>
      <c r="E355" s="23" t="n">
        <f aca="true">INDIRECT("B"&amp;MATCH(D355,$C$1:$C$85,-1))+(D355-INDIRECT("C"&amp;MATCH(D355,$C$1:$C$85,-1)))*(INDIRECT("B"&amp;MATCH(D355,$C$1:$C$85,-1)+1)-INDIRECT("B"&amp;MATCH(D355,$C$1:$C$85,-1)))/(INDIRECT("C"&amp;MATCH(D355,$C$1:$C$85,-1)+1)-INDIRECT("C"&amp;MATCH(D355,$C$1:$C$85,-1)))</f>
        <v>0.1193</v>
      </c>
      <c r="F355" s="23" t="n">
        <f aca="false">1/E355</f>
        <v>8.38222967309304</v>
      </c>
      <c r="G355" s="23" t="n">
        <f aca="false">(D354-D355)*(MIN(F354:F355)+0.5*ABS(F355-F354))</f>
        <v>83.8222967309304</v>
      </c>
      <c r="H355" s="31" t="n">
        <f aca="false">-1/D354+1/D355</f>
        <v>4.43262411347518E-005</v>
      </c>
      <c r="I355" s="25" t="n">
        <f aca="false">SUMPRODUCT($G$2:G355,$H$2:H355)*$B$87*14.4</f>
        <v>73.1566472637924</v>
      </c>
      <c r="J355" s="32" t="n">
        <f aca="false">LN(D354)-LN(D355)</f>
        <v>0.0210534091978323</v>
      </c>
      <c r="K355" s="26" t="n">
        <f aca="false">SUMPRODUCT($G$2:G355,$J$2:J355)*$B$87*14.4</f>
        <v>67914.9903885817</v>
      </c>
      <c r="L355" s="33" t="n">
        <f aca="false">(-1/D354^2+1/D355^2)/2</f>
        <v>9.33287435239676E-008</v>
      </c>
      <c r="M355" s="34" t="n">
        <f aca="false">SUMPRODUCT($G$2:G355,$L$2:L355)*$B$89*14.4</f>
        <v>6.44053862536572</v>
      </c>
      <c r="N355" s="29" t="n">
        <f aca="false">SUMPRODUCT($G$2:G355,$J$2:J355,$M$2:M355)*$B$87*14.4</f>
        <v>116428.522856605</v>
      </c>
    </row>
    <row r="356" customFormat="false" ht="12.8" hidden="false" customHeight="false" outlineLevel="0" collapsed="false">
      <c r="D356" s="24" t="n">
        <v>460</v>
      </c>
      <c r="E356" s="23" t="n">
        <f aca="true">INDIRECT("B"&amp;MATCH(D356,$C$1:$C$85,-1))+(D356-INDIRECT("C"&amp;MATCH(D356,$C$1:$C$85,-1)))*(INDIRECT("B"&amp;MATCH(D356,$C$1:$C$85,-1)+1)-INDIRECT("B"&amp;MATCH(D356,$C$1:$C$85,-1)))/(INDIRECT("C"&amp;MATCH(D356,$C$1:$C$85,-1)+1)-INDIRECT("C"&amp;MATCH(D356,$C$1:$C$85,-1)))</f>
        <v>0.1193</v>
      </c>
      <c r="F356" s="23" t="n">
        <f aca="false">1/E356</f>
        <v>8.38222967309304</v>
      </c>
      <c r="G356" s="23" t="n">
        <f aca="false">(D355-D356)*(MIN(F355:F356)+0.5*ABS(F356-F355))</f>
        <v>83.8222967309304</v>
      </c>
      <c r="H356" s="31" t="n">
        <f aca="false">-1/D355+1/D356</f>
        <v>4.62534690101758E-005</v>
      </c>
      <c r="I356" s="25" t="n">
        <f aca="false">SUMPRODUCT($G$2:G356,$H$2:H356)*$B$87*14.4</f>
        <v>75.549893533321</v>
      </c>
      <c r="J356" s="32" t="n">
        <f aca="false">LN(D355)-LN(D356)</f>
        <v>0.0215062052209634</v>
      </c>
      <c r="K356" s="26" t="n">
        <f aca="false">SUMPRODUCT($G$2:G356,$J$2:J356)*$B$87*14.4</f>
        <v>69027.7641224926</v>
      </c>
      <c r="L356" s="33" t="n">
        <f aca="false">(-1/D355^2+1/D356^2)/2</f>
        <v>9.94813278896008E-008</v>
      </c>
      <c r="M356" s="34" t="n">
        <f aca="false">SUMPRODUCT($G$2:G356,$L$2:L356)*$B$89*14.4</f>
        <v>6.77161690485729</v>
      </c>
      <c r="N356" s="29" t="n">
        <f aca="false">SUMPRODUCT($G$2:G356,$J$2:J356,$M$2:M356)*$B$87*14.4</f>
        <v>123963.800284438</v>
      </c>
    </row>
    <row r="357" customFormat="false" ht="12.8" hidden="false" customHeight="false" outlineLevel="0" collapsed="false">
      <c r="D357" s="24" t="n">
        <v>450</v>
      </c>
      <c r="E357" s="23" t="n">
        <f aca="true">INDIRECT("B"&amp;MATCH(D357,$C$1:$C$85,-1))+(D357-INDIRECT("C"&amp;MATCH(D357,$C$1:$C$85,-1)))*(INDIRECT("B"&amp;MATCH(D357,$C$1:$C$85,-1)+1)-INDIRECT("B"&amp;MATCH(D357,$C$1:$C$85,-1)))/(INDIRECT("C"&amp;MATCH(D357,$C$1:$C$85,-1)+1)-INDIRECT("C"&amp;MATCH(D357,$C$1:$C$85,-1)))</f>
        <v>0.1193</v>
      </c>
      <c r="F357" s="23" t="n">
        <f aca="false">1/E357</f>
        <v>8.38222967309304</v>
      </c>
      <c r="G357" s="23" t="n">
        <f aca="false">(D356-D357)*(MIN(F356:F357)+0.5*ABS(F357-F356))</f>
        <v>83.8222967309304</v>
      </c>
      <c r="H357" s="31" t="n">
        <f aca="false">-1/D356+1/D357</f>
        <v>4.83091787439613E-005</v>
      </c>
      <c r="I357" s="25" t="n">
        <f aca="false">SUMPRODUCT($G$2:G357,$H$2:H357)*$B$87*14.4</f>
        <v>78.0495063037176</v>
      </c>
      <c r="J357" s="32" t="n">
        <f aca="false">LN(D356)-LN(D357)</f>
        <v>0.0219789067187755</v>
      </c>
      <c r="K357" s="26" t="n">
        <f aca="false">SUMPRODUCT($G$2:G357,$J$2:J357)*$B$87*14.4</f>
        <v>70164.9963699043</v>
      </c>
      <c r="L357" s="33" t="n">
        <f aca="false">(-1/D356^2+1/D357^2)/2</f>
        <v>1.06186842166679E-007</v>
      </c>
      <c r="M357" s="34" t="n">
        <f aca="false">SUMPRODUCT($G$2:G357,$L$2:L357)*$B$89*14.4</f>
        <v>7.12501143381052</v>
      </c>
      <c r="N357" s="29" t="n">
        <f aca="false">SUMPRODUCT($G$2:G357,$J$2:J357,$M$2:M357)*$B$87*14.4</f>
        <v>132066.593050144</v>
      </c>
    </row>
    <row r="358" customFormat="false" ht="12.8" hidden="false" customHeight="false" outlineLevel="0" collapsed="false">
      <c r="D358" s="24" t="n">
        <v>440</v>
      </c>
      <c r="E358" s="23" t="n">
        <f aca="true">INDIRECT("B"&amp;MATCH(D358,$C$1:$C$85,-1))+(D358-INDIRECT("C"&amp;MATCH(D358,$C$1:$C$85,-1)))*(INDIRECT("B"&amp;MATCH(D358,$C$1:$C$85,-1)+1)-INDIRECT("B"&amp;MATCH(D358,$C$1:$C$85,-1)))/(INDIRECT("C"&amp;MATCH(D358,$C$1:$C$85,-1)+1)-INDIRECT("C"&amp;MATCH(D358,$C$1:$C$85,-1)))</f>
        <v>0.119312546050266</v>
      </c>
      <c r="F358" s="23" t="n">
        <f aca="false">1/E358</f>
        <v>8.38134825803402</v>
      </c>
      <c r="G358" s="23" t="n">
        <f aca="false">(D357-D358)*(MIN(F357:F358)+0.5*ABS(F358-F357))</f>
        <v>83.8178896556353</v>
      </c>
      <c r="H358" s="31" t="n">
        <f aca="false">-1/D357+1/D358</f>
        <v>5.05050505050504E-005</v>
      </c>
      <c r="I358" s="25" t="n">
        <f aca="false">SUMPRODUCT($G$2:G358,$H$2:H358)*$B$87*14.4</f>
        <v>80.6626004420769</v>
      </c>
      <c r="J358" s="32" t="n">
        <f aca="false">LN(D357)-LN(D358)</f>
        <v>0.022472855852059</v>
      </c>
      <c r="K358" s="26" t="n">
        <f aca="false">SUMPRODUCT($G$2:G358,$J$2:J358)*$B$87*14.4</f>
        <v>71327.7253903086</v>
      </c>
      <c r="L358" s="33" t="n">
        <f aca="false">(-1/D357^2+1/D358^2)/2</f>
        <v>1.13508825630038E-007</v>
      </c>
      <c r="M358" s="34" t="n">
        <f aca="false">SUMPRODUCT($G$2:G358,$L$2:L358)*$B$89*14.4</f>
        <v>7.50275398767808</v>
      </c>
      <c r="N358" s="29" t="n">
        <f aca="false">SUMPRODUCT($G$2:G358,$J$2:J358,$M$2:M358)*$B$87*14.4</f>
        <v>140790.262844571</v>
      </c>
    </row>
    <row r="359" customFormat="false" ht="12.8" hidden="false" customHeight="false" outlineLevel="0" collapsed="false">
      <c r="D359" s="24" t="n">
        <v>430</v>
      </c>
      <c r="E359" s="23" t="n">
        <f aca="true">INDIRECT("B"&amp;MATCH(D359,$C$1:$C$85,-1))+(D359-INDIRECT("C"&amp;MATCH(D359,$C$1:$C$85,-1)))*(INDIRECT("B"&amp;MATCH(D359,$C$1:$C$85,-1)+1)-INDIRECT("B"&amp;MATCH(D359,$C$1:$C$85,-1)))/(INDIRECT("C"&amp;MATCH(D359,$C$1:$C$85,-1)+1)-INDIRECT("C"&amp;MATCH(D359,$C$1:$C$85,-1)))</f>
        <v>0.119330442730942</v>
      </c>
      <c r="F359" s="23" t="n">
        <f aca="false">1/E359</f>
        <v>8.38009125847906</v>
      </c>
      <c r="G359" s="23" t="n">
        <f aca="false">(D358-D359)*(MIN(F358:F359)+0.5*ABS(F359-F358))</f>
        <v>83.8071975825654</v>
      </c>
      <c r="H359" s="31" t="n">
        <f aca="false">-1/D358+1/D359</f>
        <v>5.28541226215646E-005</v>
      </c>
      <c r="I359" s="25" t="n">
        <f aca="false">SUMPRODUCT($G$2:G359,$H$2:H359)*$B$87*14.4</f>
        <v>83.3968850042662</v>
      </c>
      <c r="J359" s="32" t="n">
        <f aca="false">LN(D358)-LN(D359)</f>
        <v>0.0229895182246986</v>
      </c>
      <c r="K359" s="26" t="n">
        <f aca="false">SUMPRODUCT($G$2:G359,$J$2:J359)*$B$87*14.4</f>
        <v>72517.034410232</v>
      </c>
      <c r="L359" s="33" t="n">
        <f aca="false">(-1/D358^2+1/D359^2)/2</f>
        <v>1.21519785097148E-007</v>
      </c>
      <c r="M359" s="34" t="n">
        <f aca="false">SUMPRODUCT($G$2:G359,$L$2:L359)*$B$89*14.4</f>
        <v>7.90710438208826</v>
      </c>
      <c r="N359" s="29" t="n">
        <f aca="false">SUMPRODUCT($G$2:G359,$J$2:J359,$M$2:M359)*$B$87*14.4</f>
        <v>150194.253407665</v>
      </c>
    </row>
    <row r="360" customFormat="false" ht="12.8" hidden="false" customHeight="false" outlineLevel="0" collapsed="false">
      <c r="D360" s="24" t="n">
        <v>420</v>
      </c>
      <c r="E360" s="23" t="n">
        <f aca="true">INDIRECT("B"&amp;MATCH(D360,$C$1:$C$85,-1))+(D360-INDIRECT("C"&amp;MATCH(D360,$C$1:$C$85,-1)))*(INDIRECT("B"&amp;MATCH(D360,$C$1:$C$85,-1)+1)-INDIRECT("B"&amp;MATCH(D360,$C$1:$C$85,-1)))/(INDIRECT("C"&amp;MATCH(D360,$C$1:$C$85,-1)+1)-INDIRECT("C"&amp;MATCH(D360,$C$1:$C$85,-1)))</f>
        <v>0.119348339411617</v>
      </c>
      <c r="F360" s="23" t="n">
        <f aca="false">1/E360</f>
        <v>8.37883463590663</v>
      </c>
      <c r="G360" s="23" t="n">
        <f aca="false">(D359-D360)*(MIN(F359:F360)+0.5*ABS(F360-F359))</f>
        <v>83.7946294719284</v>
      </c>
      <c r="H360" s="31" t="n">
        <f aca="false">-1/D359+1/D360</f>
        <v>5.5370985603544E-005</v>
      </c>
      <c r="I360" s="25" t="n">
        <f aca="false">SUMPRODUCT($G$2:G360,$H$2:H360)*$B$87*14.4</f>
        <v>86.260944021417</v>
      </c>
      <c r="J360" s="32" t="n">
        <f aca="false">LN(D359)-LN(D360)</f>
        <v>0.023530497410194</v>
      </c>
      <c r="K360" s="26" t="n">
        <f aca="false">SUMPRODUCT($G$2:G360,$J$2:J360)*$B$87*14.4</f>
        <v>73734.1471733719</v>
      </c>
      <c r="L360" s="33" t="n">
        <f aca="false">(-1/D359^2+1/D360^2)/2</f>
        <v>1.30302706985084E-007</v>
      </c>
      <c r="M360" s="34" t="n">
        <f aca="false">SUMPRODUCT($G$2:G360,$L$2:L360)*$B$89*14.4</f>
        <v>8.3406144446178</v>
      </c>
      <c r="N360" s="29" t="n">
        <f aca="false">SUMPRODUCT($G$2:G360,$J$2:J360,$M$2:M360)*$B$87*14.4</f>
        <v>160345.721700638</v>
      </c>
    </row>
    <row r="361" customFormat="false" ht="12.8" hidden="false" customHeight="false" outlineLevel="0" collapsed="false">
      <c r="D361" s="24" t="n">
        <v>410</v>
      </c>
      <c r="E361" s="23" t="n">
        <f aca="true">INDIRECT("B"&amp;MATCH(D361,$C$1:$C$85,-1))+(D361-INDIRECT("C"&amp;MATCH(D361,$C$1:$C$85,-1)))*(INDIRECT("B"&amp;MATCH(D361,$C$1:$C$85,-1)+1)-INDIRECT("B"&amp;MATCH(D361,$C$1:$C$85,-1)))/(INDIRECT("C"&amp;MATCH(D361,$C$1:$C$85,-1)+1)-INDIRECT("C"&amp;MATCH(D361,$C$1:$C$85,-1)))</f>
        <v>0.119366236092293</v>
      </c>
      <c r="F361" s="23" t="n">
        <f aca="false">1/E361</f>
        <v>8.37757839014716</v>
      </c>
      <c r="G361" s="23" t="n">
        <f aca="false">(D360-D361)*(MIN(F360:F361)+0.5*ABS(F361-F360))</f>
        <v>83.7820651302689</v>
      </c>
      <c r="H361" s="31" t="n">
        <f aca="false">-1/D360+1/D361</f>
        <v>5.80720092915213E-005</v>
      </c>
      <c r="I361" s="25" t="n">
        <f aca="false">SUMPRODUCT($G$2:G361,$H$2:H361)*$B$87*14.4</f>
        <v>89.2642628431004</v>
      </c>
      <c r="J361" s="32" t="n">
        <f aca="false">LN(D360)-LN(D361)</f>
        <v>0.02409755157906</v>
      </c>
      <c r="K361" s="26" t="n">
        <f aca="false">SUMPRODUCT($G$2:G361,$J$2:J361)*$B$87*14.4</f>
        <v>74980.4038656549</v>
      </c>
      <c r="L361" s="33" t="n">
        <f aca="false">(-1/D360^2+1/D361^2)/2</f>
        <v>1.39952867920914E-007</v>
      </c>
      <c r="M361" s="34" t="n">
        <f aca="false">SUMPRODUCT($G$2:G361,$L$2:L361)*$B$89*14.4</f>
        <v>8.80616025555526</v>
      </c>
      <c r="N361" s="29" t="n">
        <f aca="false">SUMPRODUCT($G$2:G361,$J$2:J361,$M$2:M361)*$B$87*14.4</f>
        <v>171320.45785244</v>
      </c>
    </row>
    <row r="362" customFormat="false" ht="12.8" hidden="false" customHeight="false" outlineLevel="0" collapsed="false">
      <c r="D362" s="24" t="n">
        <v>400</v>
      </c>
      <c r="E362" s="23" t="n">
        <f aca="true">INDIRECT("B"&amp;MATCH(D362,$C$1:$C$85,-1))+(D362-INDIRECT("C"&amp;MATCH(D362,$C$1:$C$85,-1)))*(INDIRECT("B"&amp;MATCH(D362,$C$1:$C$85,-1)+1)-INDIRECT("B"&amp;MATCH(D362,$C$1:$C$85,-1)))/(INDIRECT("C"&amp;MATCH(D362,$C$1:$C$85,-1)+1)-INDIRECT("C"&amp;MATCH(D362,$C$1:$C$85,-1)))</f>
        <v>0.119384132772969</v>
      </c>
      <c r="F362" s="23" t="n">
        <f aca="false">1/E362</f>
        <v>8.37632252103121</v>
      </c>
      <c r="G362" s="23" t="n">
        <f aca="false">(D361-D362)*(MIN(F361:F362)+0.5*ABS(F362-F361))</f>
        <v>83.7695045558918</v>
      </c>
      <c r="H362" s="31" t="n">
        <f aca="false">-1/D361+1/D362</f>
        <v>6.09756097560976E-005</v>
      </c>
      <c r="I362" s="25" t="n">
        <f aca="false">SUMPRODUCT($G$2:G362,$H$2:H362)*$B$87*14.4</f>
        <v>92.4172748366679</v>
      </c>
      <c r="J362" s="32" t="n">
        <f aca="false">LN(D361)-LN(D362)</f>
        <v>0.0246926125903721</v>
      </c>
      <c r="K362" s="26" t="n">
        <f aca="false">SUMPRODUCT($G$2:G362,$J$2:J362)*$B$87*14.4</f>
        <v>76257.2439655142</v>
      </c>
      <c r="L362" s="33" t="n">
        <f aca="false">(-1/D361^2+1/D362^2)/2</f>
        <v>1.5058001189768E-007</v>
      </c>
      <c r="M362" s="34" t="n">
        <f aca="false">SUMPRODUCT($G$2:G362,$L$2:L362)*$B$89*14.4</f>
        <v>9.30698160450426</v>
      </c>
      <c r="N362" s="29" t="n">
        <f aca="false">SUMPRODUCT($G$2:G362,$J$2:J362,$M$2:M362)*$B$87*14.4</f>
        <v>183203.985173724</v>
      </c>
    </row>
    <row r="363" customFormat="false" ht="12.8" hidden="false" customHeight="false" outlineLevel="0" collapsed="false">
      <c r="D363" s="24" t="n">
        <v>390</v>
      </c>
      <c r="E363" s="23" t="n">
        <f aca="true">INDIRECT("B"&amp;MATCH(D363,$C$1:$C$85,-1))+(D363-INDIRECT("C"&amp;MATCH(D363,$C$1:$C$85,-1)))*(INDIRECT("B"&amp;MATCH(D363,$C$1:$C$85,-1)+1)-INDIRECT("B"&amp;MATCH(D363,$C$1:$C$85,-1)))/(INDIRECT("C"&amp;MATCH(D363,$C$1:$C$85,-1)+1)-INDIRECT("C"&amp;MATCH(D363,$C$1:$C$85,-1)))</f>
        <v>0.1194</v>
      </c>
      <c r="F363" s="23" t="n">
        <f aca="false">1/E363</f>
        <v>8.37520938023451</v>
      </c>
      <c r="G363" s="23" t="n">
        <f aca="false">(D362-D363)*(MIN(F362:F363)+0.5*ABS(F363-F362))</f>
        <v>83.7576595063286</v>
      </c>
      <c r="H363" s="31" t="n">
        <f aca="false">-1/D362+1/D363</f>
        <v>6.41025641025641E-005</v>
      </c>
      <c r="I363" s="25" t="n">
        <f aca="false">SUMPRODUCT($G$2:G363,$H$2:H363)*$B$87*14.4</f>
        <v>95.7315110520605</v>
      </c>
      <c r="J363" s="32" t="n">
        <f aca="false">LN(D362)-LN(D363)</f>
        <v>0.0253178079842895</v>
      </c>
      <c r="K363" s="26" t="n">
        <f aca="false">SUMPRODUCT($G$2:G363,$J$2:J363)*$B$87*14.4</f>
        <v>77566.2274249221</v>
      </c>
      <c r="L363" s="33" t="n">
        <f aca="false">(-1/D362^2+1/D363^2)/2</f>
        <v>1.62310979618672E-007</v>
      </c>
      <c r="M363" s="34" t="n">
        <f aca="false">SUMPRODUCT($G$2:G363,$L$2:L363)*$B$89*14.4</f>
        <v>9.84674321336804</v>
      </c>
      <c r="N363" s="29" t="n">
        <f aca="false">SUMPRODUCT($G$2:G363,$J$2:J363,$M$2:M363)*$B$87*14.4</f>
        <v>196093.20916906</v>
      </c>
    </row>
    <row r="364" customFormat="false" ht="12.8" hidden="false" customHeight="false" outlineLevel="0" collapsed="false">
      <c r="D364" s="24" t="n">
        <v>380</v>
      </c>
      <c r="E364" s="23" t="n">
        <f aca="true">INDIRECT("B"&amp;MATCH(D364,$C$1:$C$85,-1))+(D364-INDIRECT("C"&amp;MATCH(D364,$C$1:$C$85,-1)))*(INDIRECT("B"&amp;MATCH(D364,$C$1:$C$85,-1)+1)-INDIRECT("B"&amp;MATCH(D364,$C$1:$C$85,-1)))/(INDIRECT("C"&amp;MATCH(D364,$C$1:$C$85,-1)+1)-INDIRECT("C"&amp;MATCH(D364,$C$1:$C$85,-1)))</f>
        <v>0.1194</v>
      </c>
      <c r="F364" s="23" t="n">
        <f aca="false">1/E364</f>
        <v>8.37520938023451</v>
      </c>
      <c r="G364" s="23" t="n">
        <f aca="false">(D363-D364)*(MIN(F363:F364)+0.5*ABS(F364-F363))</f>
        <v>83.7520938023451</v>
      </c>
      <c r="H364" s="31" t="n">
        <f aca="false">-1/D363+1/D364</f>
        <v>6.74763832658569E-005</v>
      </c>
      <c r="I364" s="25" t="n">
        <f aca="false">SUMPRODUCT($G$2:G364,$H$2:H364)*$B$87*14.4</f>
        <v>99.2199489300594</v>
      </c>
      <c r="J364" s="32" t="n">
        <f aca="false">LN(D363)-LN(D364)</f>
        <v>0.0259754864032606</v>
      </c>
      <c r="K364" s="26" t="n">
        <f aca="false">SUMPRODUCT($G$2:G364,$J$2:J364)*$B$87*14.4</f>
        <v>78909.1249882304</v>
      </c>
      <c r="L364" s="33" t="n">
        <f aca="false">(-1/D363^2+1/D364^2)/2</f>
        <v>1.75292898497671E-007</v>
      </c>
      <c r="M364" s="34" t="n">
        <f aca="false">SUMPRODUCT($G$2:G364,$L$2:L364)*$B$89*14.4</f>
        <v>10.4296371732902</v>
      </c>
      <c r="N364" s="29" t="n">
        <f aca="false">SUMPRODUCT($G$2:G364,$J$2:J364,$M$2:M364)*$B$87*14.4</f>
        <v>210099.143515261</v>
      </c>
    </row>
    <row r="365" customFormat="false" ht="12.8" hidden="false" customHeight="false" outlineLevel="0" collapsed="false">
      <c r="D365" s="24" t="n">
        <v>370</v>
      </c>
      <c r="E365" s="23" t="n">
        <f aca="true">INDIRECT("B"&amp;MATCH(D365,$C$1:$C$85,-1))+(D365-INDIRECT("C"&amp;MATCH(D365,$C$1:$C$85,-1)))*(INDIRECT("B"&amp;MATCH(D365,$C$1:$C$85,-1)+1)-INDIRECT("B"&amp;MATCH(D365,$C$1:$C$85,-1)))/(INDIRECT("C"&amp;MATCH(D365,$C$1:$C$85,-1)+1)-INDIRECT("C"&amp;MATCH(D365,$C$1:$C$85,-1)))</f>
        <v>0.1194</v>
      </c>
      <c r="F365" s="23" t="n">
        <f aca="false">1/E365</f>
        <v>8.37520938023451</v>
      </c>
      <c r="G365" s="23" t="n">
        <f aca="false">(D364-D365)*(MIN(F364:F365)+0.5*ABS(F365-F364))</f>
        <v>83.7520938023451</v>
      </c>
      <c r="H365" s="31" t="n">
        <f aca="false">-1/D364+1/D365</f>
        <v>7.11237553342819E-005</v>
      </c>
      <c r="I365" s="25" t="n">
        <f aca="false">SUMPRODUCT($G$2:G365,$H$2:H365)*$B$87*14.4</f>
        <v>102.89695101768</v>
      </c>
      <c r="J365" s="32" t="n">
        <f aca="false">LN(D364)-LN(D365)</f>
        <v>0.0266682470821618</v>
      </c>
      <c r="K365" s="26" t="n">
        <f aca="false">SUMPRODUCT($G$2:G365,$J$2:J365)*$B$87*14.4</f>
        <v>80287.8373429621</v>
      </c>
      <c r="L365" s="33" t="n">
        <f aca="false">(-1/D364^2+1/D365^2)/2</f>
        <v>1.89697071481903E-007</v>
      </c>
      <c r="M365" s="34" t="n">
        <f aca="false">SUMPRODUCT($G$2:G365,$L$2:L365)*$B$89*14.4</f>
        <v>11.0604287120768</v>
      </c>
      <c r="N365" s="29" t="n">
        <f aca="false">SUMPRODUCT($G$2:G365,$J$2:J365,$M$2:M365)*$B$87*14.4</f>
        <v>225348.29322923</v>
      </c>
    </row>
    <row r="366" customFormat="false" ht="12.8" hidden="false" customHeight="false" outlineLevel="0" collapsed="false">
      <c r="D366" s="24" t="n">
        <v>360</v>
      </c>
      <c r="E366" s="23" t="n">
        <f aca="true">INDIRECT("B"&amp;MATCH(D366,$C$1:$C$85,-1))+(D366-INDIRECT("C"&amp;MATCH(D366,$C$1:$C$85,-1)))*(INDIRECT("B"&amp;MATCH(D366,$C$1:$C$85,-1)+1)-INDIRECT("B"&amp;MATCH(D366,$C$1:$C$85,-1)))/(INDIRECT("C"&amp;MATCH(D366,$C$1:$C$85,-1)+1)-INDIRECT("C"&amp;MATCH(D366,$C$1:$C$85,-1)))</f>
        <v>0.1194</v>
      </c>
      <c r="F366" s="23" t="n">
        <f aca="false">1/E366</f>
        <v>8.37520938023451</v>
      </c>
      <c r="G366" s="23" t="n">
        <f aca="false">(D365-D366)*(MIN(F365:F366)+0.5*ABS(F366-F365))</f>
        <v>83.7520938023451</v>
      </c>
      <c r="H366" s="31" t="n">
        <f aca="false">-1/D365+1/D366</f>
        <v>7.5075075075075E-005</v>
      </c>
      <c r="I366" s="25" t="n">
        <f aca="false">SUMPRODUCT($G$2:G366,$H$2:H366)*$B$87*14.4</f>
        <v>106.778230999057</v>
      </c>
      <c r="J366" s="32" t="n">
        <f aca="false">LN(D365)-LN(D366)</f>
        <v>0.027398974188114</v>
      </c>
      <c r="K366" s="26" t="n">
        <f aca="false">SUMPRODUCT($G$2:G366,$J$2:J366)*$B$87*14.4</f>
        <v>81704.3273021163</v>
      </c>
      <c r="L366" s="33" t="n">
        <f aca="false">(-1/D365^2+1/D366^2)/2</f>
        <v>2.05723741759778E-007</v>
      </c>
      <c r="M366" s="34" t="n">
        <f aca="false">SUMPRODUCT($G$2:G366,$L$2:L366)*$B$89*14.4</f>
        <v>11.7445130504161</v>
      </c>
      <c r="N366" s="29" t="n">
        <f aca="false">SUMPRODUCT($G$2:G366,$J$2:J366,$M$2:M366)*$B$87*14.4</f>
        <v>241984.278040301</v>
      </c>
    </row>
    <row r="367" customFormat="false" ht="12.8" hidden="false" customHeight="false" outlineLevel="0" collapsed="false">
      <c r="D367" s="24" t="n">
        <v>350</v>
      </c>
      <c r="E367" s="23" t="n">
        <f aca="true">INDIRECT("B"&amp;MATCH(D367,$C$1:$C$85,-1))+(D367-INDIRECT("C"&amp;MATCH(D367,$C$1:$C$85,-1)))*(INDIRECT("B"&amp;MATCH(D367,$C$1:$C$85,-1)+1)-INDIRECT("B"&amp;MATCH(D367,$C$1:$C$85,-1)))/(INDIRECT("C"&amp;MATCH(D367,$C$1:$C$85,-1)+1)-INDIRECT("C"&amp;MATCH(D367,$C$1:$C$85,-1)))</f>
        <v>0.1194</v>
      </c>
      <c r="F367" s="23" t="n">
        <f aca="false">1/E367</f>
        <v>8.37520938023451</v>
      </c>
      <c r="G367" s="23" t="n">
        <f aca="false">(D366-D367)*(MIN(F366:F367)+0.5*ABS(F367-F366))</f>
        <v>83.7520938023451</v>
      </c>
      <c r="H367" s="31" t="n">
        <f aca="false">-1/D366+1/D367</f>
        <v>7.93650793650793E-005</v>
      </c>
      <c r="I367" s="25" t="n">
        <f aca="false">SUMPRODUCT($G$2:G367,$H$2:H367)*$B$87*14.4</f>
        <v>110.881298407941</v>
      </c>
      <c r="J367" s="32" t="n">
        <f aca="false">LN(D366)-LN(D367)</f>
        <v>0.0281708769666968</v>
      </c>
      <c r="K367" s="26" t="n">
        <f aca="false">SUMPRODUCT($G$2:G367,$J$2:J367)*$B$87*14.4</f>
        <v>83160.7235923543</v>
      </c>
      <c r="L367" s="33" t="n">
        <f aca="false">(-1/D366^2+1/D367^2)/2</f>
        <v>2.23607961703199E-007</v>
      </c>
      <c r="M367" s="34" t="n">
        <f aca="false">SUMPRODUCT($G$2:G367,$L$2:L367)*$B$89*14.4</f>
        <v>12.4880670185709</v>
      </c>
      <c r="N367" s="29" t="n">
        <f aca="false">SUMPRODUCT($G$2:G367,$J$2:J367,$M$2:M367)*$B$87*14.4</f>
        <v>260171.852518391</v>
      </c>
    </row>
    <row r="368" customFormat="false" ht="12.8" hidden="false" customHeight="false" outlineLevel="0" collapsed="false">
      <c r="D368" s="24" t="n">
        <v>340</v>
      </c>
      <c r="E368" s="23" t="n">
        <f aca="true">INDIRECT("B"&amp;MATCH(D368,$C$1:$C$85,-1))+(D368-INDIRECT("C"&amp;MATCH(D368,$C$1:$C$85,-1)))*(INDIRECT("B"&amp;MATCH(D368,$C$1:$C$85,-1)+1)-INDIRECT("B"&amp;MATCH(D368,$C$1:$C$85,-1)))/(INDIRECT("C"&amp;MATCH(D368,$C$1:$C$85,-1)+1)-INDIRECT("C"&amp;MATCH(D368,$C$1:$C$85,-1)))</f>
        <v>0.1194</v>
      </c>
      <c r="F368" s="23" t="n">
        <f aca="false">1/E368</f>
        <v>8.37520938023451</v>
      </c>
      <c r="G368" s="23" t="n">
        <f aca="false">(D367-D368)*(MIN(F367:F368)+0.5*ABS(F368-F367))</f>
        <v>83.7520938023451</v>
      </c>
      <c r="H368" s="31" t="n">
        <f aca="false">-1/D367+1/D368</f>
        <v>8.40336134453781E-005</v>
      </c>
      <c r="I368" s="25" t="n">
        <f aca="false">SUMPRODUCT($G$2:G368,$H$2:H368)*$B$87*14.4</f>
        <v>115.225722723231</v>
      </c>
      <c r="J368" s="32" t="n">
        <f aca="false">LN(D367)-LN(D368)</f>
        <v>0.0289875368732515</v>
      </c>
      <c r="K368" s="26" t="n">
        <f aca="false">SUMPRODUCT($G$2:G368,$J$2:J368)*$B$87*14.4</f>
        <v>84659.340096741</v>
      </c>
      <c r="L368" s="33" t="n">
        <f aca="false">(-1/D367^2+1/D368^2)/2</f>
        <v>2.4362686250971E-007</v>
      </c>
      <c r="M368" s="34" t="n">
        <f aca="false">SUMPRODUCT($G$2:G368,$L$2:L368)*$B$89*14.4</f>
        <v>13.2981889792936</v>
      </c>
      <c r="N368" s="29" t="n">
        <f aca="false">SUMPRODUCT($G$2:G368,$J$2:J368,$M$2:M368)*$B$87*14.4</f>
        <v>280100.738001214</v>
      </c>
    </row>
    <row r="369" customFormat="false" ht="12.8" hidden="false" customHeight="false" outlineLevel="0" collapsed="false">
      <c r="D369" s="24" t="n">
        <v>330</v>
      </c>
      <c r="E369" s="23" t="n">
        <f aca="true">INDIRECT("B"&amp;MATCH(D369,$C$1:$C$85,-1))+(D369-INDIRECT("C"&amp;MATCH(D369,$C$1:$C$85,-1)))*(INDIRECT("B"&amp;MATCH(D369,$C$1:$C$85,-1)+1)-INDIRECT("B"&amp;MATCH(D369,$C$1:$C$85,-1)))/(INDIRECT("C"&amp;MATCH(D369,$C$1:$C$85,-1)+1)-INDIRECT("C"&amp;MATCH(D369,$C$1:$C$85,-1)))</f>
        <v>0.1194</v>
      </c>
      <c r="F369" s="23" t="n">
        <f aca="false">1/E369</f>
        <v>8.37520938023451</v>
      </c>
      <c r="G369" s="23" t="n">
        <f aca="false">(D368-D369)*(MIN(F368:F369)+0.5*ABS(F369-F368))</f>
        <v>83.7520938023451</v>
      </c>
      <c r="H369" s="31" t="n">
        <f aca="false">-1/D368+1/D369</f>
        <v>8.91265597147951E-005</v>
      </c>
      <c r="I369" s="25" t="n">
        <f aca="false">SUMPRODUCT($G$2:G369,$H$2:H369)*$B$87*14.4</f>
        <v>119.833445481871</v>
      </c>
      <c r="J369" s="32" t="n">
        <f aca="false">LN(D368)-LN(D369)</f>
        <v>0.0298529631496818</v>
      </c>
      <c r="K369" s="26" t="n">
        <f aca="false">SUMPRODUCT($G$2:G369,$J$2:J369)*$B$87*14.4</f>
        <v>86202.6979707329</v>
      </c>
      <c r="L369" s="33" t="n">
        <f aca="false">(-1/D368^2+1/D369^2)/2</f>
        <v>2.6610871216093E-007</v>
      </c>
      <c r="M369" s="34" t="n">
        <f aca="false">SUMPRODUCT($G$2:G369,$L$2:L369)*$B$89*14.4</f>
        <v>14.1830688707817</v>
      </c>
      <c r="N369" s="29" t="n">
        <f aca="false">SUMPRODUCT($G$2:G369,$J$2:J369,$M$2:M369)*$B$87*14.4</f>
        <v>301990.289020304</v>
      </c>
    </row>
    <row r="370" customFormat="false" ht="12.8" hidden="false" customHeight="false" outlineLevel="0" collapsed="false">
      <c r="D370" s="24" t="n">
        <v>320</v>
      </c>
      <c r="E370" s="23" t="n">
        <f aca="true">INDIRECT("B"&amp;MATCH(D370,$C$1:$C$85,-1))+(D370-INDIRECT("C"&amp;MATCH(D370,$C$1:$C$85,-1)))*(INDIRECT("B"&amp;MATCH(D370,$C$1:$C$85,-1)+1)-INDIRECT("B"&amp;MATCH(D370,$C$1:$C$85,-1)))/(INDIRECT("C"&amp;MATCH(D370,$C$1:$C$85,-1)+1)-INDIRECT("C"&amp;MATCH(D370,$C$1:$C$85,-1)))</f>
        <v>0.1194</v>
      </c>
      <c r="F370" s="23" t="n">
        <f aca="false">1/E370</f>
        <v>8.37520938023451</v>
      </c>
      <c r="G370" s="23" t="n">
        <f aca="false">(D369-D370)*(MIN(F369:F370)+0.5*ABS(F370-F369))</f>
        <v>83.7520938023451</v>
      </c>
      <c r="H370" s="31" t="n">
        <f aca="false">-1/D369+1/D370</f>
        <v>9.46969696969699E-005</v>
      </c>
      <c r="I370" s="25" t="n">
        <f aca="false">SUMPRODUCT($G$2:G370,$H$2:H370)*$B$87*14.4</f>
        <v>124.729150912926</v>
      </c>
      <c r="J370" s="32" t="n">
        <f aca="false">LN(D369)-LN(D370)</f>
        <v>0.0307716586667537</v>
      </c>
      <c r="K370" s="26" t="n">
        <f aca="false">SUMPRODUCT($G$2:G370,$J$2:J370)*$B$87*14.4</f>
        <v>87793.5511621231</v>
      </c>
      <c r="L370" s="33" t="n">
        <f aca="false">(-1/D369^2+1/D370^2)/2</f>
        <v>2.91444272268136E-007</v>
      </c>
      <c r="M370" s="34" t="n">
        <f aca="false">SUMPRODUCT($G$2:G370,$L$2:L370)*$B$89*14.4</f>
        <v>15.1521960140656</v>
      </c>
      <c r="N370" s="29" t="n">
        <f aca="false">SUMPRODUCT($G$2:G370,$J$2:J370,$M$2:M370)*$B$87*14.4</f>
        <v>326095.20840585</v>
      </c>
    </row>
    <row r="371" customFormat="false" ht="12.8" hidden="false" customHeight="false" outlineLevel="0" collapsed="false">
      <c r="D371" s="24" t="n">
        <v>310</v>
      </c>
      <c r="E371" s="23" t="n">
        <f aca="true">INDIRECT("B"&amp;MATCH(D371,$C$1:$C$85,-1))+(D371-INDIRECT("C"&amp;MATCH(D371,$C$1:$C$85,-1)))*(INDIRECT("B"&amp;MATCH(D371,$C$1:$C$85,-1)+1)-INDIRECT("B"&amp;MATCH(D371,$C$1:$C$85,-1)))/(INDIRECT("C"&amp;MATCH(D371,$C$1:$C$85,-1)+1)-INDIRECT("C"&amp;MATCH(D371,$C$1:$C$85,-1)))</f>
        <v>0.1194</v>
      </c>
      <c r="F371" s="23" t="n">
        <f aca="false">1/E371</f>
        <v>8.37520938023451</v>
      </c>
      <c r="G371" s="23" t="n">
        <f aca="false">(D370-D371)*(MIN(F370:F371)+0.5*ABS(F371-F370))</f>
        <v>83.7520938023451</v>
      </c>
      <c r="H371" s="31" t="n">
        <f aca="false">-1/D370+1/D371</f>
        <v>0.000100806451612903</v>
      </c>
      <c r="I371" s="25" t="n">
        <f aca="false">SUMPRODUCT($G$2:G371,$H$2:H371)*$B$87*14.4</f>
        <v>129.940708307275</v>
      </c>
      <c r="J371" s="32" t="n">
        <f aca="false">LN(D370)-LN(D371)</f>
        <v>0.0317486983145798</v>
      </c>
      <c r="K371" s="26" t="n">
        <f aca="false">SUMPRODUCT($G$2:G371,$J$2:J371)*$B$87*14.4</f>
        <v>89434.9159836692</v>
      </c>
      <c r="L371" s="33" t="n">
        <f aca="false">(-1/D370^2+1/D371^2)/2</f>
        <v>3.20101131633715E-007</v>
      </c>
      <c r="M371" s="34" t="n">
        <f aca="false">SUMPRODUCT($G$2:G371,$L$2:L371)*$B$89*14.4</f>
        <v>16.2166145831728</v>
      </c>
      <c r="N371" s="29" t="n">
        <f aca="false">SUMPRODUCT($G$2:G371,$J$2:J371,$M$2:M371)*$B$87*14.4</f>
        <v>352712.589107241</v>
      </c>
    </row>
    <row r="372" customFormat="false" ht="12.8" hidden="false" customHeight="false" outlineLevel="0" collapsed="false">
      <c r="D372" s="24" t="n">
        <v>300</v>
      </c>
      <c r="E372" s="23" t="n">
        <f aca="true">INDIRECT("B"&amp;MATCH(D372,$C$1:$C$85,-1))+(D372-INDIRECT("C"&amp;MATCH(D372,$C$1:$C$85,-1)))*(INDIRECT("B"&amp;MATCH(D372,$C$1:$C$85,-1)+1)-INDIRECT("B"&amp;MATCH(D372,$C$1:$C$85,-1)))/(INDIRECT("C"&amp;MATCH(D372,$C$1:$C$85,-1)+1)-INDIRECT("C"&amp;MATCH(D372,$C$1:$C$85,-1)))</f>
        <v>0.1194</v>
      </c>
      <c r="F372" s="23" t="n">
        <f aca="false">1/E372</f>
        <v>8.37520938023451</v>
      </c>
      <c r="G372" s="23" t="n">
        <f aca="false">(D371-D372)*(MIN(F371:F372)+0.5*ABS(F372-F371))</f>
        <v>83.7520938023451</v>
      </c>
      <c r="H372" s="31" t="n">
        <f aca="false">-1/D371+1/D372</f>
        <v>0.00010752688172043</v>
      </c>
      <c r="I372" s="25" t="n">
        <f aca="false">SUMPRODUCT($G$2:G372,$H$2:H372)*$B$87*14.4</f>
        <v>135.499702861248</v>
      </c>
      <c r="J372" s="32" t="n">
        <f aca="false">LN(D371)-LN(D372)</f>
        <v>0.0327898228229913</v>
      </c>
      <c r="K372" s="26" t="n">
        <f aca="false">SUMPRODUCT($G$2:G372,$J$2:J372)*$B$87*14.4</f>
        <v>91130.1055361074</v>
      </c>
      <c r="L372" s="33" t="n">
        <f aca="false">(-1/D371^2+1/D372^2)/2</f>
        <v>3.52641923921841E-007</v>
      </c>
      <c r="M372" s="34" t="n">
        <f aca="false">SUMPRODUCT($G$2:G372,$L$2:L372)*$B$89*14.4</f>
        <v>17.389239653732</v>
      </c>
      <c r="N372" s="29" t="n">
        <f aca="false">SUMPRODUCT($G$2:G372,$J$2:J372,$M$2:M372)*$B$87*14.4</f>
        <v>382190.646493091</v>
      </c>
    </row>
    <row r="373" customFormat="false" ht="12.8" hidden="false" customHeight="false" outlineLevel="0" collapsed="false">
      <c r="D373" s="24" t="n">
        <v>290</v>
      </c>
      <c r="E373" s="23" t="n">
        <f aca="true">INDIRECT("B"&amp;MATCH(D373,$C$1:$C$85,-1))+(D373-INDIRECT("C"&amp;MATCH(D373,$C$1:$C$85,-1)))*(INDIRECT("B"&amp;MATCH(D373,$C$1:$C$85,-1)+1)-INDIRECT("B"&amp;MATCH(D373,$C$1:$C$85,-1)))/(INDIRECT("C"&amp;MATCH(D373,$C$1:$C$85,-1)+1)-INDIRECT("C"&amp;MATCH(D373,$C$1:$C$85,-1)))</f>
        <v>0.1194</v>
      </c>
      <c r="F373" s="23" t="n">
        <f aca="false">1/E373</f>
        <v>8.37520938023451</v>
      </c>
      <c r="G373" s="23" t="n">
        <f aca="false">(D372-D373)*(MIN(F372:F373)+0.5*ABS(F373-F372))</f>
        <v>83.7520938023451</v>
      </c>
      <c r="H373" s="31" t="n">
        <f aca="false">-1/D372+1/D373</f>
        <v>0.000114942528735632</v>
      </c>
      <c r="I373" s="25" t="n">
        <f aca="false">SUMPRODUCT($G$2:G373,$H$2:H373)*$B$87*14.4</f>
        <v>141.442076349977</v>
      </c>
      <c r="J373" s="32" t="n">
        <f aca="false">LN(D372)-LN(D373)</f>
        <v>0.0339015516756813</v>
      </c>
      <c r="K373" s="26" t="n">
        <f aca="false">SUMPRODUCT($G$2:G373,$J$2:J373)*$B$87*14.4</f>
        <v>92882.7699686752</v>
      </c>
      <c r="L373" s="33" t="n">
        <f aca="false">(-1/D372^2+1/D373^2)/2</f>
        <v>3.89747654908178E-007</v>
      </c>
      <c r="M373" s="34" t="n">
        <f aca="false">SUMPRODUCT($G$2:G373,$L$2:L373)*$B$89*14.4</f>
        <v>18.6852508206807</v>
      </c>
      <c r="N373" s="29" t="n">
        <f aca="false">SUMPRODUCT($G$2:G373,$J$2:J373,$M$2:M373)*$B$87*14.4</f>
        <v>414939.621020107</v>
      </c>
    </row>
    <row r="374" customFormat="false" ht="12.8" hidden="false" customHeight="false" outlineLevel="0" collapsed="false">
      <c r="D374" s="24" t="n">
        <v>280</v>
      </c>
      <c r="E374" s="23" t="n">
        <f aca="true">INDIRECT("B"&amp;MATCH(D374,$C$1:$C$85,-1))+(D374-INDIRECT("C"&amp;MATCH(D374,$C$1:$C$85,-1)))*(INDIRECT("B"&amp;MATCH(D374,$C$1:$C$85,-1)+1)-INDIRECT("B"&amp;MATCH(D374,$C$1:$C$85,-1)))/(INDIRECT("C"&amp;MATCH(D374,$C$1:$C$85,-1)+1)-INDIRECT("C"&amp;MATCH(D374,$C$1:$C$85,-1)))</f>
        <v>0.1194</v>
      </c>
      <c r="F374" s="23" t="n">
        <f aca="false">1/E374</f>
        <v>8.37520938023451</v>
      </c>
      <c r="G374" s="23" t="n">
        <f aca="false">(D373-D374)*(MIN(F373:F374)+0.5*ABS(F374-F373))</f>
        <v>83.7520938023451</v>
      </c>
      <c r="H374" s="31" t="n">
        <f aca="false">-1/D373+1/D374</f>
        <v>0.000123152709359606</v>
      </c>
      <c r="I374" s="25" t="n">
        <f aca="false">SUMPRODUCT($G$2:G374,$H$2:H374)*$B$87*14.4</f>
        <v>147.808905087901</v>
      </c>
      <c r="J374" s="32" t="n">
        <f aca="false">LN(D373)-LN(D374)</f>
        <v>0.0350913198112703</v>
      </c>
      <c r="K374" s="26" t="n">
        <f aca="false">SUMPRODUCT($G$2:G374,$J$2:J374)*$B$87*14.4</f>
        <v>94696.9438068949</v>
      </c>
      <c r="L374" s="33" t="n">
        <f aca="false">(-1/D373^2+1/D374^2)/2</f>
        <v>4.3224780994443E-007</v>
      </c>
      <c r="M374" s="34" t="n">
        <f aca="false">SUMPRODUCT($G$2:G374,$L$2:L374)*$B$89*14.4</f>
        <v>20.1225859310334</v>
      </c>
      <c r="N374" s="29" t="n">
        <f aca="false">SUMPRODUCT($G$2:G374,$J$2:J374,$M$2:M374)*$B$87*14.4</f>
        <v>451445.489973517</v>
      </c>
    </row>
    <row r="375" customFormat="false" ht="12.8" hidden="false" customHeight="false" outlineLevel="0" collapsed="false">
      <c r="D375" s="24" t="n">
        <v>270</v>
      </c>
      <c r="E375" s="23" t="n">
        <f aca="true">INDIRECT("B"&amp;MATCH(D375,$C$1:$C$85,-1))+(D375-INDIRECT("C"&amp;MATCH(D375,$C$1:$C$85,-1)))*(INDIRECT("B"&amp;MATCH(D375,$C$1:$C$85,-1)+1)-INDIRECT("B"&amp;MATCH(D375,$C$1:$C$85,-1)))/(INDIRECT("C"&amp;MATCH(D375,$C$1:$C$85,-1)+1)-INDIRECT("C"&amp;MATCH(D375,$C$1:$C$85,-1)))</f>
        <v>0.119383210378246</v>
      </c>
      <c r="F375" s="23" t="n">
        <f aca="false">1/E375</f>
        <v>8.37638723930832</v>
      </c>
      <c r="G375" s="23" t="n">
        <f aca="false">(D374-D375)*(MIN(F374:F375)+0.5*ABS(F375-F374))</f>
        <v>83.7579830977141</v>
      </c>
      <c r="H375" s="31" t="n">
        <f aca="false">-1/D374+1/D375</f>
        <v>0.000132275132275133</v>
      </c>
      <c r="I375" s="25" t="n">
        <f aca="false">SUMPRODUCT($G$2:G375,$H$2:H375)*$B$87*14.4</f>
        <v>154.647831636475</v>
      </c>
      <c r="J375" s="32" t="n">
        <f aca="false">LN(D374)-LN(D375)</f>
        <v>0.0363676441708742</v>
      </c>
      <c r="K375" s="26" t="n">
        <f aca="false">SUMPRODUCT($G$2:G375,$J$2:J375)*$B$87*14.4</f>
        <v>96577.2340999484</v>
      </c>
      <c r="L375" s="33" t="n">
        <f aca="false">(-1/D374^2+1/D375^2)/2</f>
        <v>4.81159542006103E-007</v>
      </c>
      <c r="M375" s="34" t="n">
        <f aca="false">SUMPRODUCT($G$2:G375,$L$2:L375)*$B$89*14.4</f>
        <v>21.7226776346204</v>
      </c>
      <c r="N375" s="29" t="n">
        <f aca="false">SUMPRODUCT($G$2:G375,$J$2:J375,$M$2:M375)*$B$87*14.4</f>
        <v>492290.429869022</v>
      </c>
    </row>
    <row r="376" customFormat="false" ht="12.8" hidden="false" customHeight="false" outlineLevel="0" collapsed="false">
      <c r="D376" s="24" t="n">
        <v>260</v>
      </c>
      <c r="E376" s="23" t="n">
        <f aca="true">INDIRECT("B"&amp;MATCH(D376,$C$1:$C$85,-1))+(D376-INDIRECT("C"&amp;MATCH(D376,$C$1:$C$85,-1)))*(INDIRECT("B"&amp;MATCH(D376,$C$1:$C$85,-1)+1)-INDIRECT("B"&amp;MATCH(D376,$C$1:$C$85,-1)))/(INDIRECT("C"&amp;MATCH(D376,$C$1:$C$85,-1)+1)-INDIRECT("C"&amp;MATCH(D376,$C$1:$C$85,-1)))</f>
        <v>0.11936531369757</v>
      </c>
      <c r="F376" s="23" t="n">
        <f aca="false">1/E376</f>
        <v>8.37764312783234</v>
      </c>
      <c r="G376" s="23" t="n">
        <f aca="false">(D375-D376)*(MIN(F375:F376)+0.5*ABS(F376-F375))</f>
        <v>83.7701518357033</v>
      </c>
      <c r="H376" s="31" t="n">
        <f aca="false">-1/D375+1/D376</f>
        <v>0.000142450142450143</v>
      </c>
      <c r="I376" s="25" t="n">
        <f aca="false">SUMPRODUCT($G$2:G376,$H$2:H376)*$B$87*14.4</f>
        <v>162.013899478156</v>
      </c>
      <c r="J376" s="32" t="n">
        <f aca="false">LN(D375)-LN(D376)</f>
        <v>0.0377403279828474</v>
      </c>
      <c r="K376" s="26" t="n">
        <f aca="false">SUMPRODUCT($G$2:G376,$J$2:J376)*$B$87*14.4</f>
        <v>98528.7787702968</v>
      </c>
      <c r="L376" s="33" t="n">
        <f aca="false">(-1/D375^2+1/D376^2)/2</f>
        <v>5.37739141727746E-007</v>
      </c>
      <c r="M376" s="34" t="n">
        <f aca="false">SUMPRODUCT($G$2:G376,$L$2:L376)*$B$89*14.4</f>
        <v>23.5111840897185</v>
      </c>
      <c r="N376" s="29" t="n">
        <f aca="false">SUMPRODUCT($G$2:G376,$J$2:J376,$M$2:M376)*$B$87*14.4</f>
        <v>538173.555872894</v>
      </c>
    </row>
    <row r="377" customFormat="false" ht="12.8" hidden="false" customHeight="false" outlineLevel="0" collapsed="false">
      <c r="D377" s="24" t="n">
        <v>250</v>
      </c>
      <c r="E377" s="23" t="n">
        <f aca="true">INDIRECT("B"&amp;MATCH(D377,$C$1:$C$85,-1))+(D377-INDIRECT("C"&amp;MATCH(D377,$C$1:$C$85,-1)))*(INDIRECT("B"&amp;MATCH(D377,$C$1:$C$85,-1)+1)-INDIRECT("B"&amp;MATCH(D377,$C$1:$C$85,-1)))/(INDIRECT("C"&amp;MATCH(D377,$C$1:$C$85,-1)+1)-INDIRECT("C"&amp;MATCH(D377,$C$1:$C$85,-1)))</f>
        <v>0.119347417016894</v>
      </c>
      <c r="F377" s="23" t="n">
        <f aca="false">1/E377</f>
        <v>8.3788993930086</v>
      </c>
      <c r="G377" s="23" t="n">
        <f aca="false">(D376-D377)*(MIN(F376:F377)+0.5*ABS(F377-F376))</f>
        <v>83.7827126042047</v>
      </c>
      <c r="H377" s="31" t="n">
        <f aca="false">-1/D376+1/D377</f>
        <v>0.000153846153846154</v>
      </c>
      <c r="I377" s="25" t="n">
        <f aca="false">SUMPRODUCT($G$2:G377,$H$2:H377)*$B$87*14.4</f>
        <v>169.970445598666</v>
      </c>
      <c r="J377" s="32" t="n">
        <f aca="false">LN(D376)-LN(D377)</f>
        <v>0.0392207131532816</v>
      </c>
      <c r="K377" s="26" t="n">
        <f aca="false">SUMPRODUCT($G$2:G377,$J$2:J377)*$B$87*14.4</f>
        <v>100557.177955339</v>
      </c>
      <c r="L377" s="33" t="n">
        <f aca="false">(-1/D376^2+1/D377^2)/2</f>
        <v>6.03550295857988E-007</v>
      </c>
      <c r="M377" s="34" t="n">
        <f aca="false">SUMPRODUCT($G$2:G377,$L$2:L377)*$B$89*14.4</f>
        <v>25.518877733567</v>
      </c>
      <c r="N377" s="29" t="n">
        <f aca="false">SUMPRODUCT($G$2:G377,$J$2:J377,$M$2:M377)*$B$87*14.4</f>
        <v>589936.026670843</v>
      </c>
    </row>
    <row r="378" customFormat="false" ht="12.8" hidden="false" customHeight="false" outlineLevel="0" collapsed="false">
      <c r="D378" s="24" t="n">
        <v>240</v>
      </c>
      <c r="E378" s="23" t="n">
        <f aca="true">INDIRECT("B"&amp;MATCH(D378,$C$1:$C$85,-1))+(D378-INDIRECT("C"&amp;MATCH(D378,$C$1:$C$85,-1)))*(INDIRECT("B"&amp;MATCH(D378,$C$1:$C$85,-1)+1)-INDIRECT("B"&amp;MATCH(D378,$C$1:$C$85,-1)))/(INDIRECT("C"&amp;MATCH(D378,$C$1:$C$85,-1)+1)-INDIRECT("C"&amp;MATCH(D378,$C$1:$C$85,-1)))</f>
        <v>0.119329520336219</v>
      </c>
      <c r="F378" s="23" t="n">
        <f aca="false">1/E378</f>
        <v>8.38015603500656</v>
      </c>
      <c r="G378" s="23" t="n">
        <f aca="false">(D377-D378)*(MIN(F377:F378)+0.5*ABS(F378-F377))</f>
        <v>83.7952771400758</v>
      </c>
      <c r="H378" s="31" t="n">
        <f aca="false">-1/D377+1/D378</f>
        <v>0.000166666666666667</v>
      </c>
      <c r="I378" s="25" t="n">
        <f aca="false">SUMPRODUCT($G$2:G378,$H$2:H378)*$B$87*14.4</f>
        <v>178.591329872591</v>
      </c>
      <c r="J378" s="32" t="n">
        <f aca="false">LN(D377)-LN(D378)</f>
        <v>0.0408219945202548</v>
      </c>
      <c r="K378" s="26" t="n">
        <f aca="false">SUMPRODUCT($G$2:G378,$J$2:J378)*$B$87*14.4</f>
        <v>102668.708098878</v>
      </c>
      <c r="L378" s="33" t="n">
        <f aca="false">(-1/D377^2+1/D378^2)/2</f>
        <v>6.80555555555556E-007</v>
      </c>
      <c r="M378" s="34" t="n">
        <f aca="false">SUMPRODUCT($G$2:G378,$L$2:L378)*$B$89*14.4</f>
        <v>27.7830667792707</v>
      </c>
      <c r="N378" s="29" t="n">
        <f aca="false">SUMPRODUCT($G$2:G378,$J$2:J378,$M$2:M378)*$B$87*14.4</f>
        <v>648600.809655246</v>
      </c>
    </row>
    <row r="379" customFormat="false" ht="12.8" hidden="false" customHeight="false" outlineLevel="0" collapsed="false">
      <c r="D379" s="24" t="n">
        <v>230</v>
      </c>
      <c r="E379" s="23" t="n">
        <f aca="true">INDIRECT("B"&amp;MATCH(D379,$C$1:$C$85,-1))+(D379-INDIRECT("C"&amp;MATCH(D379,$C$1:$C$85,-1)))*(INDIRECT("B"&amp;MATCH(D379,$C$1:$C$85,-1)+1)-INDIRECT("B"&amp;MATCH(D379,$C$1:$C$85,-1)))/(INDIRECT("C"&amp;MATCH(D379,$C$1:$C$85,-1)+1)-INDIRECT("C"&amp;MATCH(D379,$C$1:$C$85,-1)))</f>
        <v>0.119311623655543</v>
      </c>
      <c r="F379" s="23" t="n">
        <f aca="false">1/E379</f>
        <v>8.3814130539958</v>
      </c>
      <c r="G379" s="23" t="n">
        <f aca="false">(D378-D379)*(MIN(F378:F379)+0.5*ABS(F379-F378))</f>
        <v>83.8078454450118</v>
      </c>
      <c r="H379" s="31" t="n">
        <f aca="false">-1/D378+1/D379</f>
        <v>0.000181159420289855</v>
      </c>
      <c r="I379" s="25" t="n">
        <f aca="false">SUMPRODUCT($G$2:G379,$H$2:H379)*$B$87*14.4</f>
        <v>187.963261725918</v>
      </c>
      <c r="J379" s="32" t="n">
        <f aca="false">LN(D378)-LN(D379)</f>
        <v>0.0425596144187956</v>
      </c>
      <c r="K379" s="26" t="n">
        <f aca="false">SUMPRODUCT($G$2:G379,$J$2:J379)*$B$87*14.4</f>
        <v>104870.447348202</v>
      </c>
      <c r="L379" s="33" t="n">
        <f aca="false">(-1/D378^2+1/D379^2)/2</f>
        <v>7.71240285654274E-007</v>
      </c>
      <c r="M379" s="34" t="n">
        <f aca="false">SUMPRODUCT($G$2:G379,$L$2:L379)*$B$89*14.4</f>
        <v>30.3493462058904</v>
      </c>
      <c r="N379" s="29" t="n">
        <f aca="false">SUMPRODUCT($G$2:G379,$J$2:J379,$M$2:M379)*$B$87*14.4</f>
        <v>715422.156388056</v>
      </c>
    </row>
    <row r="380" customFormat="false" ht="12.8" hidden="false" customHeight="false" outlineLevel="0" collapsed="false">
      <c r="D380" s="24" t="n">
        <v>220</v>
      </c>
      <c r="E380" s="23" t="n">
        <f aca="true">INDIRECT("B"&amp;MATCH(D380,$C$1:$C$85,-1))+(D380-INDIRECT("C"&amp;MATCH(D380,$C$1:$C$85,-1)))*(INDIRECT("B"&amp;MATCH(D380,$C$1:$C$85,-1)+1)-INDIRECT("B"&amp;MATCH(D380,$C$1:$C$85,-1)))/(INDIRECT("C"&amp;MATCH(D380,$C$1:$C$85,-1)+1)-INDIRECT("C"&amp;MATCH(D380,$C$1:$C$85,-1)))</f>
        <v>0.119306273025133</v>
      </c>
      <c r="F380" s="23" t="n">
        <f aca="false">1/E380</f>
        <v>8.3817889423915</v>
      </c>
      <c r="G380" s="23" t="n">
        <f aca="false">(D379-D380)*(MIN(F379:F380)+0.5*ABS(F380-F379))</f>
        <v>83.8160099819365</v>
      </c>
      <c r="H380" s="31" t="n">
        <f aca="false">-1/D379+1/D380</f>
        <v>0.000197628458498023</v>
      </c>
      <c r="I380" s="25" t="n">
        <f aca="false">SUMPRODUCT($G$2:G380,$H$2:H380)*$B$87*14.4</f>
        <v>198.188183396079</v>
      </c>
      <c r="J380" s="32" t="n">
        <f aca="false">LN(D379)-LN(D380)</f>
        <v>0.0444517625708336</v>
      </c>
      <c r="K380" s="26" t="n">
        <f aca="false">SUMPRODUCT($G$2:G380,$J$2:J380)*$B$87*14.4</f>
        <v>107170.297247562</v>
      </c>
      <c r="L380" s="33" t="n">
        <f aca="false">(-1/D379^2+1/D380^2)/2</f>
        <v>8.78782671186866E-007</v>
      </c>
      <c r="M380" s="34" t="n">
        <f aca="false">SUMPRODUCT($G$2:G380,$L$2:L380)*$B$89*14.4</f>
        <v>33.2737546329767</v>
      </c>
      <c r="N380" s="29" t="n">
        <f aca="false">SUMPRODUCT($G$2:G380,$J$2:J380,$M$2:M380)*$B$87*14.4</f>
        <v>791946.797632038</v>
      </c>
    </row>
    <row r="381" customFormat="false" ht="12.8" hidden="false" customHeight="false" outlineLevel="0" collapsed="false">
      <c r="D381" s="24" t="n">
        <v>210</v>
      </c>
      <c r="E381" s="23" t="n">
        <f aca="true">INDIRECT("B"&amp;MATCH(D381,$C$1:$C$85,-1))+(D381-INDIRECT("C"&amp;MATCH(D381,$C$1:$C$85,-1)))*(INDIRECT("B"&amp;MATCH(D381,$C$1:$C$85,-1)+1)-INDIRECT("B"&amp;MATCH(D381,$C$1:$C$85,-1)))/(INDIRECT("C"&amp;MATCH(D381,$C$1:$C$85,-1)+1)-INDIRECT("C"&amp;MATCH(D381,$C$1:$C$85,-1)))</f>
        <v>0.119324169705809</v>
      </c>
      <c r="F381" s="23" t="n">
        <f aca="false">1/E381</f>
        <v>8.38053181065897</v>
      </c>
      <c r="G381" s="23" t="n">
        <f aca="false">(D380-D381)*(MIN(F380:F381)+0.5*ABS(F381-F380))</f>
        <v>83.8116037652523</v>
      </c>
      <c r="H381" s="31" t="n">
        <f aca="false">-1/D380+1/D381</f>
        <v>0.000216450216450217</v>
      </c>
      <c r="I381" s="25" t="n">
        <f aca="false">SUMPRODUCT($G$2:G381,$H$2:H381)*$B$87*14.4</f>
        <v>209.38631841195</v>
      </c>
      <c r="J381" s="32" t="n">
        <f aca="false">LN(D380)-LN(D381)</f>
        <v>0.0465200156348935</v>
      </c>
      <c r="K381" s="26" t="n">
        <f aca="false">SUMPRODUCT($G$2:G381,$J$2:J381)*$B$87*14.4</f>
        <v>109577.028109574</v>
      </c>
      <c r="L381" s="33" t="n">
        <f aca="false">(-1/D380^2+1/D381^2)/2</f>
        <v>1.00728996832893E-006</v>
      </c>
      <c r="M381" s="34" t="n">
        <f aca="false">SUMPRODUCT($G$2:G381,$L$2:L381)*$B$89*14.4</f>
        <v>36.6256327608442</v>
      </c>
      <c r="N381" s="29" t="n">
        <f aca="false">SUMPRODUCT($G$2:G381,$J$2:J381,$M$2:M381)*$B$87*14.4</f>
        <v>880094.838338289</v>
      </c>
    </row>
    <row r="382" customFormat="false" ht="12.8" hidden="false" customHeight="false" outlineLevel="0" collapsed="false">
      <c r="D382" s="24" t="n">
        <v>200</v>
      </c>
      <c r="E382" s="23" t="n">
        <f aca="true">INDIRECT("B"&amp;MATCH(D382,$C$1:$C$85,-1))+(D382-INDIRECT("C"&amp;MATCH(D382,$C$1:$C$85,-1)))*(INDIRECT("B"&amp;MATCH(D382,$C$1:$C$85,-1)+1)-INDIRECT("B"&amp;MATCH(D382,$C$1:$C$85,-1)))/(INDIRECT("C"&amp;MATCH(D382,$C$1:$C$85,-1)+1)-INDIRECT("C"&amp;MATCH(D382,$C$1:$C$85,-1)))</f>
        <v>0.119342066386485</v>
      </c>
      <c r="F382" s="23" t="n">
        <f aca="false">1/E382</f>
        <v>8.37927505596845</v>
      </c>
      <c r="G382" s="23" t="n">
        <f aca="false">(D381-D382)*(MIN(F381:F382)+0.5*ABS(F382-F381))</f>
        <v>83.7990343331371</v>
      </c>
      <c r="H382" s="31" t="n">
        <f aca="false">-1/D381+1/D382</f>
        <v>0.000238095238095238</v>
      </c>
      <c r="I382" s="25" t="n">
        <f aca="false">SUMPRODUCT($G$2:G382,$H$2:H382)*$B$87*14.4</f>
        <v>221.702419576407</v>
      </c>
      <c r="J382" s="32" t="n">
        <f aca="false">LN(D381)-LN(D382)</f>
        <v>0.0487901641694322</v>
      </c>
      <c r="K382" s="26" t="n">
        <f aca="false">SUMPRODUCT($G$2:G382,$J$2:J382)*$B$87*14.4</f>
        <v>112100.827420087</v>
      </c>
      <c r="L382" s="33" t="n">
        <f aca="false">(-1/D381^2+1/D382^2)/2</f>
        <v>1.16213151927438E-006</v>
      </c>
      <c r="M382" s="34" t="n">
        <f aca="false">SUMPRODUCT($G$2:G382,$L$2:L382)*$B$89*14.4</f>
        <v>40.4921847492745</v>
      </c>
      <c r="N382" s="29" t="n">
        <f aca="false">SUMPRODUCT($G$2:G382,$J$2:J382,$M$2:M382)*$B$87*14.4</f>
        <v>982288.986289679</v>
      </c>
    </row>
    <row r="383" customFormat="false" ht="12.8" hidden="false" customHeight="false" outlineLevel="0" collapsed="false">
      <c r="D383" s="24" t="n">
        <v>190</v>
      </c>
      <c r="E383" s="23" t="n">
        <f aca="true">INDIRECT("B"&amp;MATCH(D383,$C$1:$C$85,-1))+(D383-INDIRECT("C"&amp;MATCH(D383,$C$1:$C$85,-1)))*(INDIRECT("B"&amp;MATCH(D383,$C$1:$C$85,-1)+1)-INDIRECT("B"&amp;MATCH(D383,$C$1:$C$85,-1)))/(INDIRECT("C"&amp;MATCH(D383,$C$1:$C$85,-1)+1)-INDIRECT("C"&amp;MATCH(D383,$C$1:$C$85,-1)))</f>
        <v>0.11935996306716</v>
      </c>
      <c r="F383" s="23" t="n">
        <f aca="false">1/E383</f>
        <v>8.37801867815031</v>
      </c>
      <c r="G383" s="23" t="n">
        <f aca="false">(D382-D383)*(MIN(F382:F383)+0.5*ABS(F383-F382))</f>
        <v>83.7864686705938</v>
      </c>
      <c r="H383" s="31" t="n">
        <f aca="false">-1/D382+1/D383</f>
        <v>0.000263157894736842</v>
      </c>
      <c r="I383" s="25" t="n">
        <f aca="false">SUMPRODUCT($G$2:G383,$H$2:H383)*$B$87*14.4</f>
        <v>235.312911243515</v>
      </c>
      <c r="J383" s="32" t="n">
        <f aca="false">LN(D382)-LN(D383)</f>
        <v>0.0512932943875502</v>
      </c>
      <c r="K383" s="26" t="n">
        <f aca="false">SUMPRODUCT($G$2:G383,$J$2:J383)*$B$87*14.4</f>
        <v>114753.70985228</v>
      </c>
      <c r="L383" s="33" t="n">
        <f aca="false">(-1/D382^2+1/D383^2)/2</f>
        <v>1.35041551246537E-006</v>
      </c>
      <c r="M383" s="34" t="n">
        <f aca="false">SUMPRODUCT($G$2:G383,$L$2:L383)*$B$89*14.4</f>
        <v>44.98450660942</v>
      </c>
      <c r="N383" s="29" t="n">
        <f aca="false">SUMPRODUCT($G$2:G383,$J$2:J383,$M$2:M383)*$B$87*14.4</f>
        <v>1101627.59359468</v>
      </c>
    </row>
    <row r="384" customFormat="false" ht="12.8" hidden="false" customHeight="false" outlineLevel="0" collapsed="false">
      <c r="D384" s="24" t="n">
        <v>180</v>
      </c>
      <c r="E384" s="23" t="n">
        <f aca="true">INDIRECT("B"&amp;MATCH(D384,$C$1:$C$85,-1))+(D384-INDIRECT("C"&amp;MATCH(D384,$C$1:$C$85,-1)))*(INDIRECT("B"&amp;MATCH(D384,$C$1:$C$85,-1)+1)-INDIRECT("B"&amp;MATCH(D384,$C$1:$C$85,-1)))/(INDIRECT("C"&amp;MATCH(D384,$C$1:$C$85,-1)+1)-INDIRECT("C"&amp;MATCH(D384,$C$1:$C$85,-1)))</f>
        <v>0.119377859747836</v>
      </c>
      <c r="F384" s="23" t="n">
        <f aca="false">1/E384</f>
        <v>8.37676267703507</v>
      </c>
      <c r="G384" s="23" t="n">
        <f aca="false">(D383-D384)*(MIN(F383:F384)+0.5*ABS(F384-F383))</f>
        <v>83.7739067759269</v>
      </c>
      <c r="H384" s="31" t="n">
        <f aca="false">-1/D383+1/D384</f>
        <v>0.000292397660818714</v>
      </c>
      <c r="I384" s="25" t="n">
        <f aca="false">SUMPRODUCT($G$2:G384,$H$2:H384)*$B$87*14.4</f>
        <v>250.433412443847</v>
      </c>
      <c r="J384" s="32" t="n">
        <f aca="false">LN(D383)-LN(D384)</f>
        <v>0.0540672212702757</v>
      </c>
      <c r="K384" s="26" t="n">
        <f aca="false">SUMPRODUCT($G$2:G384,$J$2:J384)*$B$87*14.4</f>
        <v>117549.640167956</v>
      </c>
      <c r="L384" s="33" t="n">
        <f aca="false">(-1/D383^2+1/D384^2)/2</f>
        <v>1.58168325296673E-006</v>
      </c>
      <c r="M384" s="34" t="n">
        <f aca="false">SUMPRODUCT($G$2:G384,$L$2:L384)*$B$89*14.4</f>
        <v>50.2453799393322</v>
      </c>
      <c r="N384" s="29" t="n">
        <f aca="false">SUMPRODUCT($G$2:G384,$J$2:J384,$M$2:M384)*$B$87*14.4</f>
        <v>1242110.17458972</v>
      </c>
    </row>
    <row r="385" customFormat="false" ht="12.8" hidden="false" customHeight="false" outlineLevel="0" collapsed="false">
      <c r="D385" s="24" t="n">
        <v>170</v>
      </c>
      <c r="E385" s="23" t="n">
        <f aca="true">INDIRECT("B"&amp;MATCH(D385,$C$1:$C$85,-1))+(D385-INDIRECT("C"&amp;MATCH(D385,$C$1:$C$85,-1)))*(INDIRECT("B"&amp;MATCH(D385,$C$1:$C$85,-1)+1)-INDIRECT("B"&amp;MATCH(D385,$C$1:$C$85,-1)))/(INDIRECT("C"&amp;MATCH(D385,$C$1:$C$85,-1)+1)-INDIRECT("C"&amp;MATCH(D385,$C$1:$C$85,-1)))</f>
        <v>0.119395756428512</v>
      </c>
      <c r="F385" s="23" t="n">
        <f aca="false">1/E385</f>
        <v>8.37550705245332</v>
      </c>
      <c r="G385" s="23" t="n">
        <f aca="false">(D384-D385)*(MIN(F384:F385)+0.5*ABS(F385-F384))</f>
        <v>83.761348647442</v>
      </c>
      <c r="H385" s="31" t="n">
        <f aca="false">-1/D384+1/D385</f>
        <v>0.000326797385620915</v>
      </c>
      <c r="I385" s="25" t="n">
        <f aca="false">SUMPRODUCT($G$2:G385,$H$2:H385)*$B$87*14.4</f>
        <v>267.330262836024</v>
      </c>
      <c r="J385" s="32" t="n">
        <f aca="false">LN(D384)-LN(D385)</f>
        <v>0.0571584138399484</v>
      </c>
      <c r="K385" s="26" t="n">
        <f aca="false">SUMPRODUCT($G$2:G385,$J$2:J385)*$B$87*14.4</f>
        <v>120504.979499918</v>
      </c>
      <c r="L385" s="33" t="n">
        <f aca="false">(-1/D384^2+1/D385^2)/2</f>
        <v>1.86893929685164E-006</v>
      </c>
      <c r="M385" s="34" t="n">
        <f aca="false">SUMPRODUCT($G$2:G385,$L$2:L385)*$B$89*14.4</f>
        <v>56.4607703973173</v>
      </c>
      <c r="N385" s="29" t="n">
        <f aca="false">SUMPRODUCT($G$2:G385,$J$2:J385,$M$2:M385)*$B$87*14.4</f>
        <v>1408970.91005777</v>
      </c>
    </row>
    <row r="386" customFormat="false" ht="12.8" hidden="false" customHeight="false" outlineLevel="0" collapsed="false">
      <c r="D386" s="24" t="n">
        <v>160</v>
      </c>
      <c r="E386" s="23" t="n">
        <f aca="true">INDIRECT("B"&amp;MATCH(D386,$C$1:$C$85,-1))+(D386-INDIRECT("C"&amp;MATCH(D386,$C$1:$C$85,-1)))*(INDIRECT("B"&amp;MATCH(D386,$C$1:$C$85,-1)+1)-INDIRECT("B"&amp;MATCH(D386,$C$1:$C$85,-1)))/(INDIRECT("C"&amp;MATCH(D386,$C$1:$C$85,-1)+1)-INDIRECT("C"&amp;MATCH(D386,$C$1:$C$85,-1)))</f>
        <v>0.119427306218375</v>
      </c>
      <c r="F386" s="23" t="n">
        <f aca="false">1/E386</f>
        <v>8.37329444718011</v>
      </c>
      <c r="G386" s="23" t="n">
        <f aca="false">(D385-D386)*(MIN(F385:F386)+0.5*ABS(F386-F385))</f>
        <v>83.7440074981672</v>
      </c>
      <c r="H386" s="31" t="n">
        <f aca="false">-1/D385+1/D386</f>
        <v>0.00036764705882353</v>
      </c>
      <c r="I386" s="25" t="n">
        <f aca="false">SUMPRODUCT($G$2:G386,$H$2:H386)*$B$87*14.4</f>
        <v>286.335284094463</v>
      </c>
      <c r="J386" s="32" t="n">
        <f aca="false">LN(D385)-LN(D386)</f>
        <v>0.0606246218164355</v>
      </c>
      <c r="K386" s="26" t="n">
        <f aca="false">SUMPRODUCT($G$2:G386,$J$2:J386)*$B$87*14.4</f>
        <v>123638.887955742</v>
      </c>
      <c r="L386" s="33" t="n">
        <f aca="false">(-1/D385^2+1/D386^2)/2</f>
        <v>2.23021193771626E-006</v>
      </c>
      <c r="M386" s="34" t="n">
        <f aca="false">SUMPRODUCT($G$2:G386,$L$2:L386)*$B$89*14.4</f>
        <v>63.8760825153892</v>
      </c>
      <c r="N386" s="29" t="n">
        <f aca="false">SUMPRODUCT($G$2:G386,$J$2:J386,$M$2:M386)*$B$87*14.4</f>
        <v>1609152.70517771</v>
      </c>
    </row>
    <row r="387" customFormat="false" ht="12.8" hidden="false" customHeight="false" outlineLevel="0" collapsed="false">
      <c r="D387" s="24" t="n">
        <v>150</v>
      </c>
      <c r="E387" s="23" t="n">
        <f aca="true">INDIRECT("B"&amp;MATCH(D387,$C$1:$C$85,-1))+(D387-INDIRECT("C"&amp;MATCH(D387,$C$1:$C$85,-1)))*(INDIRECT("B"&amp;MATCH(D387,$C$1:$C$85,-1)+1)-INDIRECT("B"&amp;MATCH(D387,$C$1:$C$85,-1)))/(INDIRECT("C"&amp;MATCH(D387,$C$1:$C$85,-1)+1)-INDIRECT("C"&amp;MATCH(D387,$C$1:$C$85,-1)))</f>
        <v>0.119463099579727</v>
      </c>
      <c r="F387" s="23" t="n">
        <f aca="false">1/E387</f>
        <v>8.37078565279168</v>
      </c>
      <c r="G387" s="23" t="n">
        <f aca="false">(D386-D387)*(MIN(F386:F387)+0.5*ABS(F387-F386))</f>
        <v>83.720400499859</v>
      </c>
      <c r="H387" s="31" t="n">
        <f aca="false">-1/D386+1/D387</f>
        <v>0.000416666666666667</v>
      </c>
      <c r="I387" s="25" t="n">
        <f aca="false">SUMPRODUCT($G$2:G387,$H$2:H387)*$B$87*14.4</f>
        <v>307.868236448969</v>
      </c>
      <c r="J387" s="32" t="n">
        <f aca="false">LN(D386)-LN(D387)</f>
        <v>0.0645385211375711</v>
      </c>
      <c r="K387" s="26" t="n">
        <f aca="false">SUMPRODUCT($G$2:G387,$J$2:J387)*$B$87*14.4</f>
        <v>126974.179717388</v>
      </c>
      <c r="L387" s="33" t="n">
        <f aca="false">(-1/D386^2+1/D387^2)/2</f>
        <v>2.69097222222222E-006</v>
      </c>
      <c r="M387" s="34" t="n">
        <f aca="false">SUMPRODUCT($G$2:G387,$L$2:L387)*$B$89*14.4</f>
        <v>72.820870923451</v>
      </c>
      <c r="N387" s="29" t="n">
        <f aca="false">SUMPRODUCT($G$2:G387,$J$2:J387,$M$2:M387)*$B$87*14.4</f>
        <v>1852031.55604454</v>
      </c>
    </row>
    <row r="388" customFormat="false" ht="12.8" hidden="false" customHeight="false" outlineLevel="0" collapsed="false">
      <c r="D388" s="24" t="n">
        <v>140</v>
      </c>
      <c r="E388" s="23" t="n">
        <f aca="true">INDIRECT("B"&amp;MATCH(D388,$C$1:$C$85,-1))+(D388-INDIRECT("C"&amp;MATCH(D388,$C$1:$C$85,-1)))*(INDIRECT("B"&amp;MATCH(D388,$C$1:$C$85,-1)+1)-INDIRECT("B"&amp;MATCH(D388,$C$1:$C$85,-1)))/(INDIRECT("C"&amp;MATCH(D388,$C$1:$C$85,-1)+1)-INDIRECT("C"&amp;MATCH(D388,$C$1:$C$85,-1)))</f>
        <v>0.119498892941078</v>
      </c>
      <c r="F388" s="23" t="n">
        <f aca="false">1/E388</f>
        <v>8.36827836131564</v>
      </c>
      <c r="G388" s="23" t="n">
        <f aca="false">(D387-D388)*(MIN(F387:F388)+0.5*ABS(F388-F387))</f>
        <v>83.6953200705366</v>
      </c>
      <c r="H388" s="31" t="n">
        <f aca="false">-1/D387+1/D388</f>
        <v>0.000476190476190476</v>
      </c>
      <c r="I388" s="25" t="n">
        <f aca="false">SUMPRODUCT($G$2:G388,$H$2:H388)*$B$87*14.4</f>
        <v>332.469952618693</v>
      </c>
      <c r="J388" s="32" t="n">
        <f aca="false">LN(D387)-LN(D388)</f>
        <v>0.0689928714869517</v>
      </c>
      <c r="K388" s="26" t="n">
        <f aca="false">SUMPRODUCT($G$2:G388,$J$2:J388)*$B$87*14.4</f>
        <v>130538.600105706</v>
      </c>
      <c r="L388" s="33" t="n">
        <f aca="false">(-1/D387^2+1/D388^2)/2</f>
        <v>3.28798185941043E-006</v>
      </c>
      <c r="M388" s="34" t="n">
        <f aca="false">SUMPRODUCT($G$2:G388,$L$2:L388)*$B$89*14.4</f>
        <v>83.7468445275135</v>
      </c>
      <c r="N388" s="29" t="n">
        <f aca="false">SUMPRODUCT($G$2:G388,$J$2:J388,$M$2:M388)*$B$87*14.4</f>
        <v>2150540.51613571</v>
      </c>
    </row>
    <row r="389" customFormat="false" ht="12.8" hidden="false" customHeight="false" outlineLevel="0" collapsed="false">
      <c r="D389" s="24" t="n">
        <v>130</v>
      </c>
      <c r="E389" s="23" t="n">
        <f aca="true">INDIRECT("B"&amp;MATCH(D389,$C$1:$C$85,-1))+(D389-INDIRECT("C"&amp;MATCH(D389,$C$1:$C$85,-1)))*(INDIRECT("B"&amp;MATCH(D389,$C$1:$C$85,-1)+1)-INDIRECT("B"&amp;MATCH(D389,$C$1:$C$85,-1)))/(INDIRECT("C"&amp;MATCH(D389,$C$1:$C$85,-1)+1)-INDIRECT("C"&amp;MATCH(D389,$C$1:$C$85,-1)))</f>
        <v>0.11953468630243</v>
      </c>
      <c r="F389" s="23" t="n">
        <f aca="false">1/E389</f>
        <v>8.36577257140192</v>
      </c>
      <c r="G389" s="23" t="n">
        <f aca="false">(D388-D389)*(MIN(F388:F389)+0.5*ABS(F389-F388))</f>
        <v>83.6702546635878</v>
      </c>
      <c r="H389" s="31" t="n">
        <f aca="false">-1/D388+1/D389</f>
        <v>0.00054945054945055</v>
      </c>
      <c r="I389" s="25" t="n">
        <f aca="false">SUMPRODUCT($G$2:G389,$H$2:H389)*$B$87*14.4</f>
        <v>360.848046868728</v>
      </c>
      <c r="J389" s="32" t="n">
        <f aca="false">LN(D388)-LN(D389)</f>
        <v>0.0741079721537217</v>
      </c>
      <c r="K389" s="26" t="n">
        <f aca="false">SUMPRODUCT($G$2:G389,$J$2:J389)*$B$87*14.4</f>
        <v>134366.138399298</v>
      </c>
      <c r="L389" s="33" t="n">
        <f aca="false">(-1/D388^2+1/D389^2)/2</f>
        <v>4.07559473493539E-006</v>
      </c>
      <c r="M389" s="34" t="n">
        <f aca="false">SUMPRODUCT($G$2:G389,$L$2:L389)*$B$89*14.4</f>
        <v>97.2860021094866</v>
      </c>
      <c r="N389" s="29" t="n">
        <f aca="false">SUMPRODUCT($G$2:G389,$J$2:J389,$M$2:M389)*$B$87*14.4</f>
        <v>2522906.41464028</v>
      </c>
    </row>
    <row r="390" customFormat="false" ht="12.8" hidden="false" customHeight="false" outlineLevel="0" collapsed="false">
      <c r="D390" s="24" t="n">
        <v>120</v>
      </c>
      <c r="E390" s="23" t="n">
        <f aca="true">INDIRECT("B"&amp;MATCH(D390,$C$1:$C$85,-1))+(D390-INDIRECT("C"&amp;MATCH(D390,$C$1:$C$85,-1)))*(INDIRECT("B"&amp;MATCH(D390,$C$1:$C$85,-1)+1)-INDIRECT("B"&amp;MATCH(D390,$C$1:$C$85,-1)))/(INDIRECT("C"&amp;MATCH(D390,$C$1:$C$85,-1)+1)-INDIRECT("C"&amp;MATCH(D390,$C$1:$C$85,-1)))</f>
        <v>0.119570479663781</v>
      </c>
      <c r="F390" s="23" t="n">
        <f aca="false">1/E390</f>
        <v>8.36326828170203</v>
      </c>
      <c r="G390" s="23" t="n">
        <f aca="false">(D389-D390)*(MIN(F389:F390)+0.5*ABS(F390-F389))</f>
        <v>83.6452042655197</v>
      </c>
      <c r="H390" s="31" t="n">
        <f aca="false">-1/D389+1/D390</f>
        <v>0.000641025641025641</v>
      </c>
      <c r="I390" s="25" t="n">
        <f aca="false">SUMPRODUCT($G$2:G390,$H$2:H390)*$B$87*14.4</f>
        <v>393.945911213869</v>
      </c>
      <c r="J390" s="32" t="n">
        <f aca="false">LN(D389)-LN(D390)</f>
        <v>0.0800427076735364</v>
      </c>
      <c r="K390" s="26" t="n">
        <f aca="false">SUMPRODUCT($G$2:G390,$J$2:J390)*$B$87*14.4</f>
        <v>138498.956980717</v>
      </c>
      <c r="L390" s="33" t="n">
        <f aca="false">(-1/D389^2+1/D390^2)/2</f>
        <v>5.13642340565418E-006</v>
      </c>
      <c r="M390" s="34" t="n">
        <f aca="false">SUMPRODUCT($G$2:G390,$L$2:L390)*$B$89*14.4</f>
        <v>114.344132195059</v>
      </c>
      <c r="N390" s="29" t="n">
        <f aca="false">SUMPRODUCT($G$2:G390,$J$2:J390,$M$2:M390)*$B$87*14.4</f>
        <v>2995469.96885219</v>
      </c>
    </row>
    <row r="391" customFormat="false" ht="12.8" hidden="false" customHeight="false" outlineLevel="0" collapsed="false">
      <c r="D391" s="24" t="n">
        <v>110</v>
      </c>
      <c r="E391" s="23" t="n">
        <f aca="true">INDIRECT("B"&amp;MATCH(D391,$C$1:$C$85,-1))+(D391-INDIRECT("C"&amp;MATCH(D391,$C$1:$C$85,-1)))*(INDIRECT("B"&amp;MATCH(D391,$C$1:$C$85,-1)+1)-INDIRECT("B"&amp;MATCH(D391,$C$1:$C$85,-1)))/(INDIRECT("C"&amp;MATCH(D391,$C$1:$C$85,-1)+1)-INDIRECT("C"&amp;MATCH(D391,$C$1:$C$85,-1)))</f>
        <v>0.119603136512566</v>
      </c>
      <c r="F391" s="23" t="n">
        <f aca="false">1/E391</f>
        <v>8.36098474637354</v>
      </c>
      <c r="G391" s="23" t="n">
        <f aca="false">(D390-D391)*(MIN(F390:F391)+0.5*ABS(F391-F390))</f>
        <v>83.6212651403778</v>
      </c>
      <c r="H391" s="31" t="n">
        <f aca="false">-1/D390+1/D391</f>
        <v>0.000757575757575757</v>
      </c>
      <c r="I391" s="25" t="n">
        <f aca="false">SUMPRODUCT($G$2:G391,$H$2:H391)*$B$87*14.4</f>
        <v>433.050374236905</v>
      </c>
      <c r="J391" s="32" t="n">
        <f aca="false">LN(D390)-LN(D391)</f>
        <v>0.0870113769896292</v>
      </c>
      <c r="K391" s="26" t="n">
        <f aca="false">SUMPRODUCT($G$2:G391,$J$2:J391)*$B$87*14.4</f>
        <v>142990.300770495</v>
      </c>
      <c r="L391" s="33" t="n">
        <f aca="false">(-1/D390^2+1/D391^2)/2</f>
        <v>6.60009182736456E-006</v>
      </c>
      <c r="M391" s="34" t="n">
        <f aca="false">SUMPRODUCT($G$2:G391,$L$2:L391)*$B$89*14.4</f>
        <v>136.256851292695</v>
      </c>
      <c r="N391" s="29" t="n">
        <f aca="false">SUMPRODUCT($G$2:G391,$J$2:J391,$M$2:M391)*$B$87*14.4</f>
        <v>3607446.33172037</v>
      </c>
    </row>
    <row r="392" customFormat="false" ht="12.8" hidden="false" customHeight="false" outlineLevel="0" collapsed="false">
      <c r="D392" s="24" t="n">
        <v>100</v>
      </c>
      <c r="E392" s="23" t="n">
        <f aca="true">INDIRECT("B"&amp;MATCH(D392,$C$1:$C$85,-1))+(D392-INDIRECT("C"&amp;MATCH(D392,$C$1:$C$85,-1)))*(INDIRECT("B"&amp;MATCH(D392,$C$1:$C$85,-1)+1)-INDIRECT("B"&amp;MATCH(D392,$C$1:$C$85,-1)))/(INDIRECT("C"&amp;MATCH(D392,$C$1:$C$85,-1)+1)-INDIRECT("C"&amp;MATCH(D392,$C$1:$C$85,-1)))</f>
        <v>0.119621033193242</v>
      </c>
      <c r="F392" s="23" t="n">
        <f aca="false">1/E392</f>
        <v>8.35973384701122</v>
      </c>
      <c r="G392" s="23" t="n">
        <f aca="false">(D391-D392)*(MIN(F391:F392)+0.5*ABS(F392-F391))</f>
        <v>83.6035929669238</v>
      </c>
      <c r="H392" s="31" t="n">
        <f aca="false">-1/D391+1/D392</f>
        <v>0.00090909090909091</v>
      </c>
      <c r="I392" s="25" t="n">
        <f aca="false">SUMPRODUCT($G$2:G392,$H$2:H392)*$B$87*14.4</f>
        <v>479.965812853335</v>
      </c>
      <c r="J392" s="32" t="n">
        <f aca="false">LN(D391)-LN(D392)</f>
        <v>0.0953101798043248</v>
      </c>
      <c r="K392" s="26" t="n">
        <f aca="false">SUMPRODUCT($G$2:G392,$J$2:J392)*$B$87*14.4</f>
        <v>147908.971549639</v>
      </c>
      <c r="L392" s="33" t="n">
        <f aca="false">(-1/D391^2+1/D392^2)/2</f>
        <v>8.67768595041322E-006</v>
      </c>
      <c r="M392" s="34" t="n">
        <f aca="false">SUMPRODUCT($G$2:G392,$L$2:L392)*$B$89*14.4</f>
        <v>165.061224587233</v>
      </c>
      <c r="N392" s="29" t="n">
        <f aca="false">SUMPRODUCT($G$2:G392,$J$2:J392,$M$2:M392)*$B$87*14.4</f>
        <v>4419328.15386729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212"/>
  <sheetViews>
    <sheetView showFormulas="false" showGridLines="true" showRowColHeaders="true" showZeros="true" rightToLeft="false" tabSelected="false" showOutlineSymbols="true" defaultGridColor="true" view="normal" topLeftCell="A8" colorId="64" zoomScale="110" zoomScaleNormal="110" zoomScalePageLayoutView="100" workbookViewId="0">
      <selection pane="topLeft" activeCell="C9" activeCellId="0" sqref="C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38" width="3.42"/>
    <col collapsed="false" customWidth="true" hidden="false" outlineLevel="0" max="3" min="2" style="38" width="12.3"/>
    <col collapsed="false" customWidth="true" hidden="true" outlineLevel="0" max="7" min="4" style="38" width="12.3"/>
    <col collapsed="false" customWidth="true" hidden="false" outlineLevel="0" max="9" min="8" style="38" width="12.3"/>
    <col collapsed="false" customWidth="true" hidden="false" outlineLevel="0" max="10" min="10" style="38" width="12.32"/>
    <col collapsed="false" customWidth="true" hidden="true" outlineLevel="0" max="12" min="11" style="39" width="12.32"/>
    <col collapsed="false" customWidth="true" hidden="false" outlineLevel="0" max="17" min="13" style="40" width="9.14"/>
    <col collapsed="false" customWidth="true" hidden="false" outlineLevel="0" max="1023" min="18" style="38" width="9.14"/>
    <col collapsed="false" customWidth="false" hidden="false" outlineLevel="0" max="16384" min="1024" style="41" width="11.53"/>
  </cols>
  <sheetData>
    <row r="1" s="41" customFormat="true" ht="12.75" hidden="true" customHeight="false" outlineLevel="0" collapsed="false"/>
    <row r="2" s="41" customFormat="true" ht="12.75" hidden="true" customHeight="false" outlineLevel="0" collapsed="false">
      <c r="B2" s="42"/>
      <c r="C2" s="43" t="s">
        <v>61</v>
      </c>
      <c r="D2" s="43" t="s">
        <v>62</v>
      </c>
      <c r="E2" s="43" t="s">
        <v>63</v>
      </c>
      <c r="F2" s="38"/>
      <c r="G2" s="38"/>
      <c r="H2" s="38"/>
      <c r="I2" s="39"/>
    </row>
    <row r="3" s="41" customFormat="true" ht="12.75" hidden="true" customHeight="false" outlineLevel="0" collapsed="false">
      <c r="B3" s="43" t="s">
        <v>64</v>
      </c>
      <c r="C3" s="44" t="n">
        <f aca="false">INDEX(B13:B211,MATCH(INPUT!C13,B13:B211,1))</f>
        <v>1000</v>
      </c>
      <c r="D3" s="44" t="n">
        <f aca="false">C3</f>
        <v>1000</v>
      </c>
      <c r="E3" s="44" t="n">
        <f aca="false">C3</f>
        <v>1000</v>
      </c>
      <c r="F3" s="38"/>
      <c r="G3" s="38"/>
      <c r="H3" s="38"/>
      <c r="I3" s="39"/>
    </row>
    <row r="4" s="41" customFormat="true" ht="12.75" hidden="true" customHeight="false" outlineLevel="0" collapsed="false">
      <c r="B4" s="43" t="s">
        <v>65</v>
      </c>
      <c r="C4" s="45" t="n">
        <f aca="false">INDEX(I13:I211,MATCH(INPUT!C13,B13:B211,1))</f>
        <v>9.14770067925382</v>
      </c>
      <c r="D4" s="45" t="n">
        <f aca="false">INDEX(J13:J211,MATCH(INPUT!C13,B13:B211,1))</f>
        <v>2.03821883250879</v>
      </c>
      <c r="E4" s="44" t="n">
        <f aca="false">INDEX(C13:C211,MATCH(INPUT!C13,B13:B211,1))</f>
        <v>1425.66063819131</v>
      </c>
      <c r="F4" s="38"/>
      <c r="G4" s="38"/>
      <c r="H4" s="38"/>
      <c r="I4" s="39"/>
    </row>
    <row r="5" s="41" customFormat="true" ht="12.75" hidden="true" customHeight="false" outlineLevel="0" collapsed="false">
      <c r="B5" s="43" t="s">
        <v>66</v>
      </c>
      <c r="C5" s="44" t="n">
        <f aca="false">INDEX(B13:B211,MATCH(INPUT!C13,B13:B211,1)-1)</f>
        <v>980</v>
      </c>
      <c r="D5" s="44" t="n">
        <f aca="false">C5</f>
        <v>980</v>
      </c>
      <c r="E5" s="44" t="n">
        <f aca="false">C5</f>
        <v>980</v>
      </c>
      <c r="F5" s="38"/>
      <c r="G5" s="38"/>
      <c r="H5" s="38"/>
      <c r="I5" s="39"/>
    </row>
    <row r="6" s="41" customFormat="true" ht="12.75" hidden="true" customHeight="false" outlineLevel="0" collapsed="false">
      <c r="B6" s="43" t="s">
        <v>67</v>
      </c>
      <c r="C6" s="45" t="n">
        <f aca="false">INDEX(I13:I211,MATCH(INPUT!C13,B13:B211,1)-1)</f>
        <v>8.83560560664205</v>
      </c>
      <c r="D6" s="45" t="n">
        <f aca="false">INDEX(J13:J211,MATCH(INPUT!C13,B13:B211,1)-1)</f>
        <v>1.98268669359965</v>
      </c>
      <c r="E6" s="44" t="n">
        <f aca="false">INDEX(C13:C211,MATCH(INPUT!C13,B13:B211,1)-1)</f>
        <v>1447.2337154197</v>
      </c>
      <c r="F6" s="38"/>
      <c r="G6" s="38"/>
      <c r="H6" s="38"/>
      <c r="I6" s="39"/>
    </row>
    <row r="7" customFormat="false" ht="12.75" hidden="true" customHeight="false" outlineLevel="0" collapsed="false">
      <c r="B7" s="43" t="s">
        <v>68</v>
      </c>
      <c r="C7" s="45" t="n">
        <f aca="false">C4+(INPUT!C13-C3)*(C6-C4)/(C5-C3)</f>
        <v>9.14770067925382</v>
      </c>
      <c r="D7" s="45" t="n">
        <f aca="false">D4+(INPUT!C13-D3)*(D6-D4)/(D5-D3)</f>
        <v>2.03821883250879</v>
      </c>
      <c r="E7" s="44" t="n">
        <f aca="false">E4+(INPUT!C13-E3)*(E6-E4)/(E5-E3)</f>
        <v>1425.66063819131</v>
      </c>
      <c r="I7" s="39"/>
    </row>
    <row r="8" customFormat="false" ht="12.75" hidden="false" customHeight="false" outlineLevel="0" collapsed="false">
      <c r="B8" s="46"/>
      <c r="C8" s="39"/>
      <c r="D8" s="39"/>
      <c r="E8" s="47"/>
      <c r="I8" s="39"/>
    </row>
    <row r="9" customFormat="false" ht="12.75" hidden="false" customHeight="false" outlineLevel="0" collapsed="false">
      <c r="B9" s="24" t="s">
        <v>69</v>
      </c>
      <c r="C9" s="48" t="n">
        <v>20</v>
      </c>
      <c r="D9" s="41"/>
      <c r="F9" s="49"/>
      <c r="H9" s="46" t="s">
        <v>70</v>
      </c>
      <c r="I9" s="46" t="s">
        <v>71</v>
      </c>
      <c r="J9" s="47" t="n">
        <f aca="false">COUNT(B12:B211)</f>
        <v>47</v>
      </c>
    </row>
    <row r="10" customFormat="false" ht="12.75" hidden="false" customHeight="false" outlineLevel="0" collapsed="false"/>
    <row r="11" customFormat="false" ht="12.75" hidden="false" customHeight="false" outlineLevel="0" collapsed="false">
      <c r="B11" s="43" t="s">
        <v>72</v>
      </c>
      <c r="C11" s="43" t="s">
        <v>63</v>
      </c>
      <c r="D11" s="43" t="s">
        <v>54</v>
      </c>
      <c r="E11" s="43" t="s">
        <v>57</v>
      </c>
      <c r="F11" s="43" t="s">
        <v>56</v>
      </c>
      <c r="G11" s="43" t="s">
        <v>52</v>
      </c>
      <c r="H11" s="43" t="s">
        <v>73</v>
      </c>
      <c r="I11" s="43" t="s">
        <v>74</v>
      </c>
      <c r="J11" s="43" t="s">
        <v>75</v>
      </c>
      <c r="K11" s="45" t="s">
        <v>76</v>
      </c>
      <c r="L11" s="45" t="s">
        <v>77</v>
      </c>
      <c r="M11" s="50"/>
      <c r="O11" s="51"/>
    </row>
    <row r="12" customFormat="false" ht="12.75" hidden="false" customHeight="true" outlineLevel="0" collapsed="false">
      <c r="B12" s="43" t="n">
        <v>0</v>
      </c>
      <c r="C12" s="44" t="n">
        <f aca="false">INPUT!C2</f>
        <v>2690</v>
      </c>
      <c r="D12" s="52" t="n">
        <f aca="true">INDIRECT("ST!K"&amp;MATCH(INPUT!$C$2,ST!$D$1:$D$395,-1))+(INPUT!$C$2-INDIRECT("ST!D"&amp;MATCH(INPUT!$C$2,ST!$D$1:$D$395,-1)))*(INDIRECT("ST!K"&amp;MATCH(INPUT!$C$2,ST!$D$1:$D$395,-1)+1)-INDIRECT("ST!K"&amp;MATCH(INPUT!$C$2,ST!$D$1:$D$395,-1)))/(INDIRECT("ST!D"&amp;MATCH(INPUT!$C$2,ST!$D$2:$D$395,-1)+1)-INDIRECT("ST!D"&amp;MATCH(INPUT!$C$2,ST!$D2:$D$395,-1)))</f>
        <v>10058.6234158177</v>
      </c>
      <c r="E12" s="53" t="n">
        <f aca="true">INDIRECT("ST!N"&amp;MATCH(C12,ST!$D$1:$D$395,-1))+(C12-INDIRECT("ST!D"&amp;MATCH(C12,ST!$D$1:$D$395,-1)))*(INDIRECT("ST!N"&amp;MATCH(C12,ST!$D$1:$D$395,-1)+1)-INDIRECT("ST!N"&amp;MATCH(C12,ST!$D$1:$D$395,-1)))/(INDIRECT("ST!D"&amp;MATCH(C12,ST!$D$1:$D$395,-1)+1)-INDIRECT("ST!D"&amp;MATCH(C12,ST!$D$1:$D$395,-1)))</f>
        <v>267.242689287519</v>
      </c>
      <c r="F12" s="54" t="n">
        <f aca="true">INDIRECT("ST!M"&amp;MATCH(C12,ST!$D$1:$D$395,-1))+(C12-INDIRECT("ST!D"&amp;MATCH(C12,ST!$D$1:$D$395,-1)))*(INDIRECT("ST!M"&amp;MATCH(C12,ST!$D$1:$D$395,-1)+1)-INDIRECT("ST!M"&amp;MATCH(C12,ST!$D$1:$D$395,-1)))/(INDIRECT("ST!D"&amp;MATCH(C12,ST!$D$1:$D$395,-1)+1)-INDIRECT("ST!D"&amp;MATCH(C12,ST!$D$1:$D$395,-1)))</f>
        <v>0.0606662964061814</v>
      </c>
      <c r="G12" s="55" t="n">
        <f aca="true">INDIRECT("ST!I"&amp;MATCH(C12,ST!$D$1:$D$395,-1))+(C12-INDIRECT("ST!D"&amp;MATCH(C12,ST!$D$1:$D$395,-1)))*(INDIRECT("ST!I"&amp;MATCH(C12,ST!$D$1:$D$395,-1)+1)-INDIRECT("ST!I"&amp;MATCH(C12,ST!$D$1:$D$395,-1)))/(INDIRECT("ST!D"&amp;MATCH(C12,ST!$D$1:$D$395,-1)+1)-INDIRECT("ST!D"&amp;MATCH(C12,ST!$D$1:$D$395,-1)))</f>
        <v>3.05993724652829</v>
      </c>
      <c r="H12" s="55" t="n">
        <v>0</v>
      </c>
      <c r="I12" s="56" t="s">
        <v>78</v>
      </c>
      <c r="J12" s="56" t="s">
        <v>78</v>
      </c>
      <c r="K12" s="45" t="n">
        <v>0</v>
      </c>
      <c r="L12" s="45" t="n">
        <v>0</v>
      </c>
      <c r="M12" s="57"/>
      <c r="N12" s="58"/>
      <c r="O12" s="50"/>
    </row>
    <row r="13" customFormat="false" ht="12.8" hidden="false" customHeight="false" outlineLevel="0" collapsed="false">
      <c r="B13" s="43" t="n">
        <f aca="false">INPUT!C3</f>
        <v>100</v>
      </c>
      <c r="C13" s="44" t="n">
        <f aca="true">IF(B13&lt;&gt;"",INDIRECT("ST!D"&amp;MATCH(D13,ST!$K$1:$K$395))+(D13-INDIRECT("ST!K"&amp;MATCH(D13,ST!$K$1:$K$395)))*(INDIRECT("ST!D"&amp;MATCH(D13,ST!$K$1:$K$395)+1)-INDIRECT("ST!D"&amp;MATCH(D13,ST!$K$1:$K$395)))/(INDIRECT("ST!K"&amp;MATCH(D13,ST!$K$1:$K$395)+1)-INDIRECT("ST!K"&amp;MATCH(D13,ST!$K$1:$K$395))),"")</f>
        <v>2544.3189836314</v>
      </c>
      <c r="D13" s="52" t="n">
        <f aca="false">IF(B13&lt;&gt;"",$D$12+B13*3/INPUT!$C$4,"")</f>
        <v>11293.1913170523</v>
      </c>
      <c r="E13" s="53" t="n">
        <f aca="true">IF(B13&lt;&gt;"",INDIRECT("ST!N"&amp;MATCH(C13,ST!$D$1:$D$395,-1))+(C13-INDIRECT("ST!D"&amp;MATCH(C13,ST!$D$1:$D$395,-1)))*(INDIRECT("ST!N"&amp;MATCH(C13,ST!$D$1:$D$395,-1)+1)-INDIRECT("ST!N"&amp;MATCH(C13,ST!$D$1:$D$395,-1)))/(INDIRECT("ST!D"&amp;MATCH(C13,ST!$D$1:$D$395,-1)+1)-INDIRECT("ST!D"&amp;MATCH(C13,ST!$D$1:$D$395,-1))),"")</f>
        <v>349.671805065902</v>
      </c>
      <c r="F13" s="54" t="n">
        <f aca="true">IF(B13&lt;&gt;"",INDIRECT("ST!M"&amp;MATCH(C13,ST!$D$1:$D$395,-1))+(C13-INDIRECT("ST!D"&amp;MATCH(C13,ST!$D$1:$D$395,-1)))*(INDIRECT("ST!M"&amp;MATCH(C13,ST!$D$1:$D$395,-1)+1)-INDIRECT("ST!M"&amp;MATCH(C13,ST!$D$1:$D$395,-1)))/(INDIRECT("ST!D"&amp;MATCH(C13,ST!$D$1:$D$395,-1)+1)-INDIRECT("ST!D"&amp;MATCH(C13,ST!$D$1:$D$395,-1))),"")</f>
        <v>0.0722724732255602</v>
      </c>
      <c r="G13" s="55" t="n">
        <f aca="true">IF(B13&lt;&gt;"",INDIRECT("ST!I"&amp;MATCH(C13,ST!$D$1:$D$395,-1))+(C13-INDIRECT("ST!D"&amp;MATCH(C13,ST!$D$1:$D$395,-1)))*(INDIRECT("ST!I"&amp;MATCH(C13,ST!$D$1:$D$395,-1)+1)-INDIRECT("ST!I"&amp;MATCH(C13,ST!$D$1:$D$395,-1)))/(INDIRECT("ST!D"&amp;MATCH(C13,ST!$D$1:$D$395,-1)+1)-INDIRECT("ST!D"&amp;MATCH(C13,ST!$D$1:$D$395,-1))),"")</f>
        <v>3.53186177587946</v>
      </c>
      <c r="H13" s="55" t="n">
        <f aca="false">IF(B13&lt;&gt;"",INPUT!$C$4*(G13-$G$12),"")</f>
        <v>0.114677660632334</v>
      </c>
      <c r="I13" s="45" t="n">
        <v>0</v>
      </c>
      <c r="J13" s="45" t="n">
        <f aca="false">IF(B13&lt;&gt;"",INPUT!$C$6*5280/60^2*SIN(INPUT!$C$7*2*PI()/360)*(H13-B13*3/INPUT!$C$2)/3/B13*1000,"")</f>
        <v>0.15417096755187</v>
      </c>
      <c r="K13" s="45" t="n">
        <f aca="false">IF(AND(B13&lt;&gt;"",B13&lt;=INPUT!$C$13),B13*3*12*(INPUT!$C$15/1000+INPUT!$C$12 -0.5*INPUT!$C$4*((E13-$E$12)/(D13-$D$12)-$F$12))-INPUT!$C$5,"")</f>
        <v>32.9317224453138</v>
      </c>
      <c r="L13" s="45" t="n">
        <f aca="false">IF(AND(B13&lt;&gt;"",B13&lt;=INPUT!$C$13),B13*3*12*( -0.5*INPUT!$C$4*((E13-$E$12)/(D13-$D$12)-$F$12))-INPUT!$C$5,"")</f>
        <v>-4.76870309752259</v>
      </c>
      <c r="M13" s="50"/>
      <c r="N13" s="58"/>
      <c r="O13" s="59"/>
    </row>
    <row r="14" customFormat="false" ht="12.8" hidden="false" customHeight="false" outlineLevel="0" collapsed="false">
      <c r="B14" s="60" t="n">
        <f aca="false">IF(B13="","",IF(B13+$C$9&lt;=INPUT!$C$13,B13+$C$9,""))</f>
        <v>120</v>
      </c>
      <c r="C14" s="60" t="n">
        <f aca="true">IF(B14&lt;&gt;"",INDIRECT("ST!D"&amp;MATCH(D14,ST!$K$1:$K$395))+(D14-INDIRECT("ST!K"&amp;MATCH(D14,ST!$K$1:$K$395)))*(INDIRECT("ST!D"&amp;MATCH(D14,ST!$K$1:$K$395)+1)-INDIRECT("ST!D"&amp;MATCH(D14,ST!$K$1:$K$395)))/(INDIRECT("ST!K"&amp;MATCH(D14,ST!$K$1:$K$395)+1)-INDIRECT("ST!K"&amp;MATCH(D14,ST!$K$1:$K$395))),"")</f>
        <v>2515.7078305466</v>
      </c>
      <c r="D14" s="61" t="n">
        <f aca="false">IF(B14&lt;&gt;"",$D$12+B14*3/INPUT!$C$4,"")</f>
        <v>11540.1048972992</v>
      </c>
      <c r="E14" s="62" t="n">
        <f aca="true">IF(B14&lt;&gt;"",INDIRECT("ST!N"&amp;MATCH(C14,ST!$D$1:$D$395,-1))+(C14-INDIRECT("ST!D"&amp;MATCH(C14,ST!$D$1:$D$395,-1)))*(INDIRECT("ST!N"&amp;MATCH(C14,ST!$D$1:$D$395,-1)+1)-INDIRECT("ST!N"&amp;MATCH(C14,ST!$D$1:$D$395,-1)))/(INDIRECT("ST!D"&amp;MATCH(C14,ST!$D$1:$D$395,-1)+1)-INDIRECT("ST!D"&amp;MATCH(C14,ST!$D$1:$D$395,-1))),"")</f>
        <v>367.929354958487</v>
      </c>
      <c r="F14" s="63" t="n">
        <f aca="true">IF(B14&lt;&gt;"",INDIRECT("ST!M"&amp;MATCH(C14,ST!$D$1:$D$395,-1))+(C14-INDIRECT("ST!D"&amp;MATCH(C14,ST!$D$1:$D$395,-1)))*(INDIRECT("ST!M"&amp;MATCH(C14,ST!$D$1:$D$395,-1)+1)-INDIRECT("ST!M"&amp;MATCH(C14,ST!$D$1:$D$395,-1)))/(INDIRECT("ST!D"&amp;MATCH(C14,ST!$D$1:$D$395,-1)+1)-INDIRECT("ST!D"&amp;MATCH(C14,ST!$D$1:$D$395,-1))),"")</f>
        <v>0.074753729821331</v>
      </c>
      <c r="G14" s="64" t="n">
        <f aca="true">IF(B14&lt;&gt;"",INDIRECT("ST!I"&amp;MATCH(C14,ST!$D$1:$D$395,-1))+(C14-INDIRECT("ST!D"&amp;MATCH(C14,ST!$D$1:$D$395,-1)))*(INDIRECT("ST!I"&amp;MATCH(C14,ST!$D$1:$D$395,-1)+1)-INDIRECT("ST!I"&amp;MATCH(C14,ST!$D$1:$D$395,-1)))/(INDIRECT("ST!D"&amp;MATCH(C14,ST!$D$1:$D$395,-1)+1)-INDIRECT("ST!D"&amp;MATCH(C14,ST!$D$1:$D$395,-1))),"")</f>
        <v>3.62945780248927</v>
      </c>
      <c r="H14" s="64" t="n">
        <f aca="false">IF(B14&lt;&gt;"",INPUT!$C$4*(G14-$G$12),"")</f>
        <v>0.138393495098518</v>
      </c>
      <c r="I14" s="65" t="n">
        <f aca="false">IF(B14&lt;&gt;"",(INPUT!$C$5/12/B14/3+0.5*INPUT!$C$4*((E14-$E$12)/(D14-$D$12)-$F$12)-INPUT!$C$12)*1000,"")</f>
        <v>0.0480815167885631</v>
      </c>
      <c r="J14" s="65" t="n">
        <f aca="false">IF(B14&lt;&gt;"",INPUT!$C$6*5280/60^2*SIN(INPUT!$C$7*2*PI()/360)*(H14-B14*3/INPUT!$C$2)/3/B14*1000,"")</f>
        <v>0.185961062873658</v>
      </c>
      <c r="K14" s="65" t="n">
        <f aca="false">IF(AND(B14&lt;&gt;"",B14&lt;=INPUT!$C$13),B14*3*12*(INPUT!$C$15/1000+INPUT!$C$12 -0.5*INPUT!$C$4*((E14-$E$12)/(D14-$D$12)-$F$12))-INPUT!$C$5,"")</f>
        <v>39.3103547818499</v>
      </c>
      <c r="L14" s="65" t="n">
        <f aca="false">IF(AND(B14&lt;&gt;"",B14&lt;=INPUT!$C$13),B14*3*12*( -0.5*INPUT!$C$4*((E14-$E$12)/(D14-$D$12)-$F$12))-INPUT!$C$5,"")</f>
        <v>-5.9301558695537</v>
      </c>
      <c r="M14" s="50"/>
      <c r="N14" s="58"/>
      <c r="O14" s="58"/>
    </row>
    <row r="15" customFormat="false" ht="12.8" hidden="false" customHeight="false" outlineLevel="0" collapsed="false">
      <c r="B15" s="60" t="n">
        <f aca="false">IF(B14="","",IF(B14+$C$9&lt;=INPUT!$C$13,B14+$C$9,""))</f>
        <v>140</v>
      </c>
      <c r="C15" s="60" t="n">
        <f aca="true">IF(B15&lt;&gt;"",INDIRECT("ST!D"&amp;MATCH(D15,ST!$K$1:$K$395))+(D15-INDIRECT("ST!K"&amp;MATCH(D15,ST!$K$1:$K$395)))*(INDIRECT("ST!D"&amp;MATCH(D15,ST!$K$1:$K$395)+1)-INDIRECT("ST!D"&amp;MATCH(D15,ST!$K$1:$K$395)))/(INDIRECT("ST!K"&amp;MATCH(D15,ST!$K$1:$K$395)+1)-INDIRECT("ST!K"&amp;MATCH(D15,ST!$K$1:$K$395))),"")</f>
        <v>2487.27335561394</v>
      </c>
      <c r="D15" s="61" t="n">
        <f aca="false">IF(B15&lt;&gt;"",$D$12+B15*3/INPUT!$C$4,"")</f>
        <v>11787.0184775461</v>
      </c>
      <c r="E15" s="62" t="n">
        <f aca="true">IF(B15&lt;&gt;"",INDIRECT("ST!N"&amp;MATCH(C15,ST!$D$1:$D$395,-1))+(C15-INDIRECT("ST!D"&amp;MATCH(C15,ST!$D$1:$D$395,-1)))*(INDIRECT("ST!N"&amp;MATCH(C15,ST!$D$1:$D$395,-1)+1)-INDIRECT("ST!N"&amp;MATCH(C15,ST!$D$1:$D$395,-1)))/(INDIRECT("ST!D"&amp;MATCH(C15,ST!$D$1:$D$395,-1)+1)-INDIRECT("ST!D"&amp;MATCH(C15,ST!$D$1:$D$395,-1))),"")</f>
        <v>386.807863490779</v>
      </c>
      <c r="F15" s="63" t="n">
        <f aca="true">IF(B15&lt;&gt;"",INDIRECT("ST!M"&amp;MATCH(C15,ST!$D$1:$D$395,-1))+(C15-INDIRECT("ST!D"&amp;MATCH(C15,ST!$D$1:$D$395,-1)))*(INDIRECT("ST!M"&amp;MATCH(C15,ST!$D$1:$D$395,-1)+1)-INDIRECT("ST!M"&amp;MATCH(C15,ST!$D$1:$D$395,-1)))/(INDIRECT("ST!D"&amp;MATCH(C15,ST!$D$1:$D$395,-1)+1)-INDIRECT("ST!D"&amp;MATCH(C15,ST!$D$1:$D$395,-1))),"")</f>
        <v>0.07729172560879</v>
      </c>
      <c r="G15" s="64" t="n">
        <f aca="true">IF(B15&lt;&gt;"",INDIRECT("ST!I"&amp;MATCH(C15,ST!$D$1:$D$395,-1))+(C15-INDIRECT("ST!D"&amp;MATCH(C15,ST!$D$1:$D$395,-1)))*(INDIRECT("ST!I"&amp;MATCH(C15,ST!$D$1:$D$395,-1)+1)-INDIRECT("ST!I"&amp;MATCH(C15,ST!$D$1:$D$395,-1)))/(INDIRECT("ST!D"&amp;MATCH(C15,ST!$D$1:$D$395,-1)+1)-INDIRECT("ST!D"&amp;MATCH(C15,ST!$D$1:$D$395,-1))),"")</f>
        <v>3.72816340141859</v>
      </c>
      <c r="H15" s="64" t="n">
        <f aca="false">IF(B15&lt;&gt;"",INPUT!$C$4*(G15-$G$12),"")</f>
        <v>0.162378955638341</v>
      </c>
      <c r="I15" s="65" t="n">
        <f aca="false">IF(B15&lt;&gt;"",(INPUT!$C$5/12/B15/3+0.5*INPUT!$C$4*((E15-$E$12)/(D15-$D$12)-$F$12)-INPUT!$C$12)*1000,"")</f>
        <v>0.126076632013676</v>
      </c>
      <c r="J15" s="65" t="n">
        <f aca="false">IF(B15&lt;&gt;"",INPUT!$C$6*5280/60^2*SIN(INPUT!$C$7*2*PI()/360)*(H15-B15*3/INPUT!$C$2)/3/B15*1000,"")</f>
        <v>0.218083787500448</v>
      </c>
      <c r="K15" s="65" t="n">
        <f aca="false">IF(AND(B15&lt;&gt;"",B15&lt;=INPUT!$C$13),B15*3*12*(INPUT!$C$15/1000+INPUT!$C$12 -0.5*INPUT!$C$4*((E15-$E$12)/(D15-$D$12)-$F$12))-INPUT!$C$5,"")</f>
        <v>45.4689851980903</v>
      </c>
      <c r="L15" s="65" t="n">
        <f aca="false">IF(AND(B15&lt;&gt;"",B15&lt;=INPUT!$C$13),B15*3*12*( -0.5*INPUT!$C$4*((E15-$E$12)/(D15-$D$12)-$F$12))-INPUT!$C$5,"")</f>
        <v>-7.31161056188056</v>
      </c>
      <c r="M15" s="50"/>
      <c r="N15" s="58"/>
    </row>
    <row r="16" customFormat="false" ht="12.8" hidden="false" customHeight="false" outlineLevel="0" collapsed="false">
      <c r="B16" s="60" t="n">
        <f aca="false">IF(B15="","",IF(B15+$C$9&lt;=INPUT!$C$13,B15+$C$9,""))</f>
        <v>160</v>
      </c>
      <c r="C16" s="60" t="n">
        <f aca="true">IF(B16&lt;&gt;"",INDIRECT("ST!D"&amp;MATCH(D16,ST!$K$1:$K$395))+(D16-INDIRECT("ST!K"&amp;MATCH(D16,ST!$K$1:$K$395)))*(INDIRECT("ST!D"&amp;MATCH(D16,ST!$K$1:$K$395)+1)-INDIRECT("ST!D"&amp;MATCH(D16,ST!$K$1:$K$395)))/(INDIRECT("ST!K"&amp;MATCH(D16,ST!$K$1:$K$395)+1)-INDIRECT("ST!K"&amp;MATCH(D16,ST!$K$1:$K$395))),"")</f>
        <v>2459.01493899987</v>
      </c>
      <c r="D16" s="61" t="n">
        <f aca="false">IF(B16&lt;&gt;"",$D$12+B16*3/INPUT!$C$4,"")</f>
        <v>12033.9320577931</v>
      </c>
      <c r="E16" s="62" t="n">
        <f aca="true">IF(B16&lt;&gt;"",INDIRECT("ST!N"&amp;MATCH(C16,ST!$D$1:$D$395,-1))+(C16-INDIRECT("ST!D"&amp;MATCH(C16,ST!$D$1:$D$395,-1)))*(INDIRECT("ST!N"&amp;MATCH(C16,ST!$D$1:$D$395,-1)+1)-INDIRECT("ST!N"&amp;MATCH(C16,ST!$D$1:$D$395,-1)))/(INDIRECT("ST!D"&amp;MATCH(C16,ST!$D$1:$D$395,-1)+1)-INDIRECT("ST!D"&amp;MATCH(C16,ST!$D$1:$D$395,-1))),"")</f>
        <v>406.320799410742</v>
      </c>
      <c r="F16" s="63" t="n">
        <f aca="true">IF(B16&lt;&gt;"",INDIRECT("ST!M"&amp;MATCH(C16,ST!$D$1:$D$395,-1))+(C16-INDIRECT("ST!D"&amp;MATCH(C16,ST!$D$1:$D$395,-1)))*(INDIRECT("ST!M"&amp;MATCH(C16,ST!$D$1:$D$395,-1)+1)-INDIRECT("ST!M"&amp;MATCH(C16,ST!$D$1:$D$395,-1)))/(INDIRECT("ST!D"&amp;MATCH(C16,ST!$D$1:$D$395,-1)+1)-INDIRECT("ST!D"&amp;MATCH(C16,ST!$D$1:$D$395,-1))),"")</f>
        <v>0.0798879852332061</v>
      </c>
      <c r="G16" s="64" t="n">
        <f aca="true">IF(B16&lt;&gt;"",INDIRECT("ST!I"&amp;MATCH(C16,ST!$D$1:$D$395,-1))+(C16-INDIRECT("ST!D"&amp;MATCH(C16,ST!$D$1:$D$395,-1)))*(INDIRECT("ST!I"&amp;MATCH(C16,ST!$D$1:$D$395,-1)+1)-INDIRECT("ST!I"&amp;MATCH(C16,ST!$D$1:$D$395,-1)))/(INDIRECT("ST!D"&amp;MATCH(C16,ST!$D$1:$D$395,-1)+1)-INDIRECT("ST!D"&amp;MATCH(C16,ST!$D$1:$D$395,-1))),"")</f>
        <v>3.82799560728062</v>
      </c>
      <c r="H16" s="64" t="n">
        <f aca="false">IF(B16&lt;&gt;"",INPUT!$C$4*(G16-$G$12),"")</f>
        <v>0.186638181662815</v>
      </c>
      <c r="I16" s="65" t="n">
        <f aca="false">IF(B16&lt;&gt;"",(INPUT!$C$5/12/B16/3+0.5*INPUT!$C$4*((E16-$E$12)/(D16-$D$12)-$F$12)-INPUT!$C$12)*1000,"")</f>
        <v>0.223596200531073</v>
      </c>
      <c r="J16" s="65" t="n">
        <f aca="false">IF(B16&lt;&gt;"",INPUT!$C$6*5280/60^2*SIN(INPUT!$C$7*2*PI()/360)*(H16-B16*3/INPUT!$C$2)/3/B16*1000,"")</f>
        <v>0.250540887445994</v>
      </c>
      <c r="K16" s="65" t="n">
        <f aca="false">IF(AND(B16&lt;&gt;"",B16&lt;=INPUT!$C$13),B16*3*12*(INPUT!$C$15/1000+INPUT!$C$12 -0.5*INPUT!$C$4*((E16-$E$12)/(D16-$D$12)-$F$12))-INPUT!$C$5,"")</f>
        <v>51.402841797443</v>
      </c>
      <c r="L16" s="65" t="n">
        <f aca="false">IF(AND(B16&lt;&gt;"",B16&lt;=INPUT!$C$13),B16*3*12*( -0.5*INPUT!$C$4*((E16-$E$12)/(D16-$D$12)-$F$12))-INPUT!$C$5,"")</f>
        <v>-8.91783907109513</v>
      </c>
      <c r="M16" s="50"/>
      <c r="N16" s="51"/>
      <c r="O16" s="59"/>
    </row>
    <row r="17" customFormat="false" ht="12.8" hidden="false" customHeight="false" outlineLevel="0" collapsed="false">
      <c r="B17" s="60" t="n">
        <f aca="false">IF(B16="","",IF(B16+$C$9&lt;=INPUT!$C$13,B16+$C$9,""))</f>
        <v>180</v>
      </c>
      <c r="C17" s="60" t="n">
        <f aca="true">IF(B17&lt;&gt;"",INDIRECT("ST!D"&amp;MATCH(D17,ST!$K$1:$K$395))+(D17-INDIRECT("ST!K"&amp;MATCH(D17,ST!$K$1:$K$395)))*(INDIRECT("ST!D"&amp;MATCH(D17,ST!$K$1:$K$395)+1)-INDIRECT("ST!D"&amp;MATCH(D17,ST!$K$1:$K$395)))/(INDIRECT("ST!K"&amp;MATCH(D17,ST!$K$1:$K$395)+1)-INDIRECT("ST!K"&amp;MATCH(D17,ST!$K$1:$K$395))),"")</f>
        <v>2430.93892432729</v>
      </c>
      <c r="D17" s="61" t="n">
        <f aca="false">IF(B17&lt;&gt;"",$D$12+B17*3/INPUT!$C$4,"")</f>
        <v>12280.84563804</v>
      </c>
      <c r="E17" s="62" t="n">
        <f aca="true">IF(B17&lt;&gt;"",INDIRECT("ST!N"&amp;MATCH(C17,ST!$D$1:$D$395,-1))+(C17-INDIRECT("ST!D"&amp;MATCH(C17,ST!$D$1:$D$395,-1)))*(INDIRECT("ST!N"&amp;MATCH(C17,ST!$D$1:$D$395,-1)+1)-INDIRECT("ST!N"&amp;MATCH(C17,ST!$D$1:$D$395,-1)))/(INDIRECT("ST!D"&amp;MATCH(C17,ST!$D$1:$D$395,-1)+1)-INDIRECT("ST!D"&amp;MATCH(C17,ST!$D$1:$D$395,-1))),"")</f>
        <v>426.489824861807</v>
      </c>
      <c r="F17" s="63" t="n">
        <f aca="true">IF(B17&lt;&gt;"",INDIRECT("ST!M"&amp;MATCH(C17,ST!$D$1:$D$395,-1))+(C17-INDIRECT("ST!D"&amp;MATCH(C17,ST!$D$1:$D$395,-1)))*(INDIRECT("ST!M"&amp;MATCH(C17,ST!$D$1:$D$395,-1)+1)-INDIRECT("ST!M"&amp;MATCH(C17,ST!$D$1:$D$395,-1)))/(INDIRECT("ST!D"&amp;MATCH(C17,ST!$D$1:$D$395,-1)+1)-INDIRECT("ST!D"&amp;MATCH(C17,ST!$D$1:$D$395,-1))),"")</f>
        <v>0.0825448016110914</v>
      </c>
      <c r="G17" s="64" t="n">
        <f aca="true">IF(B17&lt;&gt;"",INDIRECT("ST!I"&amp;MATCH(C17,ST!$D$1:$D$395,-1))+(C17-INDIRECT("ST!D"&amp;MATCH(C17,ST!$D$1:$D$395,-1)))*(INDIRECT("ST!I"&amp;MATCH(C17,ST!$D$1:$D$395,-1)+1)-INDIRECT("ST!I"&amp;MATCH(C17,ST!$D$1:$D$395,-1)))/(INDIRECT("ST!D"&amp;MATCH(C17,ST!$D$1:$D$395,-1)+1)-INDIRECT("ST!D"&amp;MATCH(C17,ST!$D$1:$D$395,-1))),"")</f>
        <v>3.92898542749064</v>
      </c>
      <c r="H17" s="64" t="n">
        <f aca="false">IF(B17&lt;&gt;"",INPUT!$C$4*(G17-$G$12),"")</f>
        <v>0.21117870797385</v>
      </c>
      <c r="I17" s="65" t="n">
        <f aca="false">IF(B17&lt;&gt;"",(INPUT!$C$5/12/B17/3+0.5*INPUT!$C$4*((E17-$E$12)/(D17-$D$12)-$F$12)-INPUT!$C$12)*1000,"")</f>
        <v>0.335316448935392</v>
      </c>
      <c r="J17" s="65" t="n">
        <f aca="false">IF(B17&lt;&gt;"",INPUT!$C$6*5280/60^2*SIN(INPUT!$C$7*2*PI()/360)*(H17-B17*3/INPUT!$C$2)/3/B17*1000,"")</f>
        <v>0.283425553211469</v>
      </c>
      <c r="K17" s="65" t="n">
        <f aca="false">IF(AND(B17&lt;&gt;"",B17&lt;=INPUT!$C$13),B17*3*12*(INPUT!$C$15/1000+INPUT!$C$12 -0.5*INPUT!$C$4*((E17-$E$12)/(D17-$D$12)-$F$12))-INPUT!$C$5,"")</f>
        <v>57.1042498124634</v>
      </c>
      <c r="L17" s="65" t="n">
        <f aca="false">IF(AND(B17&lt;&gt;"",B17&lt;=INPUT!$C$13),B17*3*12*( -0.5*INPUT!$C$4*((E17-$E$12)/(D17-$D$12)-$F$12))-INPUT!$C$5,"")</f>
        <v>-10.756516164642</v>
      </c>
      <c r="M17" s="50"/>
      <c r="O17" s="59"/>
    </row>
    <row r="18" customFormat="false" ht="12.8" hidden="false" customHeight="false" outlineLevel="0" collapsed="false">
      <c r="B18" s="60" t="n">
        <f aca="false">IF(B17="","",IF(B17+$C$9&lt;=INPUT!$C$13,B17+$C$9,""))</f>
        <v>200</v>
      </c>
      <c r="C18" s="60" t="n">
        <f aca="true">IF(B18&lt;&gt;"",INDIRECT("ST!D"&amp;MATCH(D18,ST!$K$1:$K$395))+(D18-INDIRECT("ST!K"&amp;MATCH(D18,ST!$K$1:$K$395)))*(INDIRECT("ST!D"&amp;MATCH(D18,ST!$K$1:$K$395)+1)-INDIRECT("ST!D"&amp;MATCH(D18,ST!$K$1:$K$395)))/(INDIRECT("ST!K"&amp;MATCH(D18,ST!$K$1:$K$395)+1)-INDIRECT("ST!K"&amp;MATCH(D18,ST!$K$1:$K$395))),"")</f>
        <v>2403.05011194392</v>
      </c>
      <c r="D18" s="61" t="n">
        <f aca="false">IF(B18&lt;&gt;"",$D$12+B18*3/INPUT!$C$4,"")</f>
        <v>12527.7592182869</v>
      </c>
      <c r="E18" s="62" t="n">
        <f aca="true">IF(B18&lt;&gt;"",INDIRECT("ST!N"&amp;MATCH(C18,ST!$D$1:$D$395,-1))+(C18-INDIRECT("ST!D"&amp;MATCH(C18,ST!$D$1:$D$395,-1)))*(INDIRECT("ST!N"&amp;MATCH(C18,ST!$D$1:$D$395,-1)+1)-INDIRECT("ST!N"&amp;MATCH(C18,ST!$D$1:$D$395,-1)))/(INDIRECT("ST!D"&amp;MATCH(C18,ST!$D$1:$D$395,-1)+1)-INDIRECT("ST!D"&amp;MATCH(C18,ST!$D$1:$D$395,-1))),"")</f>
        <v>447.331773453879</v>
      </c>
      <c r="F18" s="63" t="n">
        <f aca="true">IF(B18&lt;&gt;"",INDIRECT("ST!M"&amp;MATCH(C18,ST!$D$1:$D$395,-1))+(C18-INDIRECT("ST!D"&amp;MATCH(C18,ST!$D$1:$D$395,-1)))*(INDIRECT("ST!M"&amp;MATCH(C18,ST!$D$1:$D$395,-1)+1)-INDIRECT("ST!M"&amp;MATCH(C18,ST!$D$1:$D$395,-1)))/(INDIRECT("ST!D"&amp;MATCH(C18,ST!$D$1:$D$395,-1)+1)-INDIRECT("ST!D"&amp;MATCH(C18,ST!$D$1:$D$395,-1))),"")</f>
        <v>0.0852640352933907</v>
      </c>
      <c r="G18" s="64" t="n">
        <f aca="true">IF(B18&lt;&gt;"",INDIRECT("ST!I"&amp;MATCH(C18,ST!$D$1:$D$395,-1))+(C18-INDIRECT("ST!D"&amp;MATCH(C18,ST!$D$1:$D$395,-1)))*(INDIRECT("ST!I"&amp;MATCH(C18,ST!$D$1:$D$395,-1)+1)-INDIRECT("ST!I"&amp;MATCH(C18,ST!$D$1:$D$395,-1)))/(INDIRECT("ST!D"&amp;MATCH(C18,ST!$D$1:$D$395,-1)+1)-INDIRECT("ST!D"&amp;MATCH(C18,ST!$D$1:$D$395,-1))),"")</f>
        <v>4.03115457785548</v>
      </c>
      <c r="H18" s="64" t="n">
        <f aca="false">IF(B18&lt;&gt;"",INPUT!$C$4*(G18-$G$12),"")</f>
        <v>0.236005811512507</v>
      </c>
      <c r="I18" s="65" t="n">
        <f aca="false">IF(B18&lt;&gt;"",(INPUT!$C$5/12/B18/3+0.5*INPUT!$C$4*((E18-$E$12)/(D18-$D$12)-$F$12)-INPUT!$C$12)*1000,"")</f>
        <v>0.457805513119987</v>
      </c>
      <c r="J18" s="65" t="n">
        <f aca="false">IF(B18&lt;&gt;"",INPUT!$C$6*5280/60^2*SIN(INPUT!$C$7*2*PI()/360)*(H18-B18*3/INPUT!$C$2)/3/B18*1000,"")</f>
        <v>0.316738506943478</v>
      </c>
      <c r="K18" s="65" t="n">
        <f aca="false">IF(AND(B18&lt;&gt;"",B18&lt;=INPUT!$C$13),B18*3*12*(INPUT!$C$15/1000+INPUT!$C$12 -0.5*INPUT!$C$4*((E18-$E$12)/(D18-$D$12)-$F$12))-INPUT!$C$5,"")</f>
        <v>62.5672451961636</v>
      </c>
      <c r="L18" s="65" t="n">
        <f aca="false">IF(AND(B18&lt;&gt;"",B18&lt;=INPUT!$C$13),B18*3*12*( -0.5*INPUT!$C$4*((E18-$E$12)/(D18-$D$12)-$F$12))-INPUT!$C$5,"")</f>
        <v>-12.8336058895091</v>
      </c>
      <c r="M18" s="50"/>
    </row>
    <row r="19" customFormat="false" ht="12.8" hidden="false" customHeight="false" outlineLevel="0" collapsed="false">
      <c r="B19" s="60" t="n">
        <f aca="false">IF(B18="","",IF(B18+$C$9&lt;=INPUT!$C$13,B18+$C$9,""))</f>
        <v>220</v>
      </c>
      <c r="C19" s="60" t="n">
        <f aca="true">IF(B19&lt;&gt;"",INDIRECT("ST!D"&amp;MATCH(D19,ST!$K$1:$K$395))+(D19-INDIRECT("ST!K"&amp;MATCH(D19,ST!$K$1:$K$395)))*(INDIRECT("ST!D"&amp;MATCH(D19,ST!$K$1:$K$395)+1)-INDIRECT("ST!D"&amp;MATCH(D19,ST!$K$1:$K$395)))/(INDIRECT("ST!K"&amp;MATCH(D19,ST!$K$1:$K$395)+1)-INDIRECT("ST!K"&amp;MATCH(D19,ST!$K$1:$K$395))),"")</f>
        <v>2375.34325526968</v>
      </c>
      <c r="D19" s="61" t="n">
        <f aca="false">IF(B19&lt;&gt;"",$D$12+B19*3/INPUT!$C$4,"")</f>
        <v>12774.6727985338</v>
      </c>
      <c r="E19" s="62" t="n">
        <f aca="true">IF(B19&lt;&gt;"",INDIRECT("ST!N"&amp;MATCH(C19,ST!$D$1:$D$395,-1))+(C19-INDIRECT("ST!D"&amp;MATCH(C19,ST!$D$1:$D$395,-1)))*(INDIRECT("ST!N"&amp;MATCH(C19,ST!$D$1:$D$395,-1)+1)-INDIRECT("ST!N"&amp;MATCH(C19,ST!$D$1:$D$395,-1)))/(INDIRECT("ST!D"&amp;MATCH(C19,ST!$D$1:$D$395,-1)+1)-INDIRECT("ST!D"&amp;MATCH(C19,ST!$D$1:$D$395,-1))),"")</f>
        <v>468.852780947595</v>
      </c>
      <c r="F19" s="63" t="n">
        <f aca="true">IF(B19&lt;&gt;"",INDIRECT("ST!M"&amp;MATCH(C19,ST!$D$1:$D$395,-1))+(C19-INDIRECT("ST!D"&amp;MATCH(C19,ST!$D$1:$D$395,-1)))*(INDIRECT("ST!M"&amp;MATCH(C19,ST!$D$1:$D$395,-1)+1)-INDIRECT("ST!M"&amp;MATCH(C19,ST!$D$1:$D$395,-1)))/(INDIRECT("ST!D"&amp;MATCH(C19,ST!$D$1:$D$395,-1)+1)-INDIRECT("ST!D"&amp;MATCH(C19,ST!$D$1:$D$395,-1))),"")</f>
        <v>0.0880465635524997</v>
      </c>
      <c r="G19" s="64" t="n">
        <f aca="true">IF(B19&lt;&gt;"",INDIRECT("ST!I"&amp;MATCH(C19,ST!$D$1:$D$395,-1))+(C19-INDIRECT("ST!D"&amp;MATCH(C19,ST!$D$1:$D$395,-1)))*(INDIRECT("ST!I"&amp;MATCH(C19,ST!$D$1:$D$395,-1)+1)-INDIRECT("ST!I"&amp;MATCH(C19,ST!$D$1:$D$395,-1)))/(INDIRECT("ST!D"&amp;MATCH(C19,ST!$D$1:$D$395,-1)+1)-INDIRECT("ST!D"&amp;MATCH(C19,ST!$D$1:$D$395,-1))),"")</f>
        <v>4.13450586910807</v>
      </c>
      <c r="H19" s="64" t="n">
        <f aca="false">IF(B19&lt;&gt;"",INPUT!$C$4*(G19-$G$12),"")</f>
        <v>0.261120175286887</v>
      </c>
      <c r="I19" s="65" t="n">
        <f aca="false">IF(B19&lt;&gt;"",(INPUT!$C$5/12/B19/3+0.5*INPUT!$C$4*((E19-$E$12)/(D19-$D$12)-$F$12)-INPUT!$C$12)*1000,"")</f>
        <v>0.588400921000638</v>
      </c>
      <c r="J19" s="65" t="n">
        <f aca="false">IF(B19&lt;&gt;"",INPUT!$C$6*5280/60^2*SIN(INPUT!$C$7*2*PI()/360)*(H19-B19*3/INPUT!$C$2)/3/B19*1000,"")</f>
        <v>0.350378120790787</v>
      </c>
      <c r="K19" s="65" t="n">
        <f aca="false">IF(AND(B19&lt;&gt;"",B19&lt;=INPUT!$C$13),B19*3*12*(INPUT!$C$15/1000+INPUT!$C$12 -0.5*INPUT!$C$4*((E19-$E$12)/(D19-$D$12)-$F$12))-INPUT!$C$5,"")</f>
        <v>67.7896540853652</v>
      </c>
      <c r="L19" s="65" t="n">
        <f aca="false">IF(AND(B19&lt;&gt;"",B19&lt;=INPUT!$C$13),B19*3*12*( -0.5*INPUT!$C$4*((E19-$E$12)/(D19-$D$12)-$F$12))-INPUT!$C$5,"")</f>
        <v>-15.1512821088748</v>
      </c>
      <c r="M19" s="59"/>
    </row>
    <row r="20" customFormat="false" ht="12.8" hidden="false" customHeight="false" outlineLevel="0" collapsed="false">
      <c r="B20" s="60" t="n">
        <f aca="false">IF(B19="","",IF(B19+$C$9&lt;=INPUT!$C$13,B19+$C$9,""))</f>
        <v>240</v>
      </c>
      <c r="C20" s="60" t="n">
        <f aca="true">IF(B20&lt;&gt;"",INDIRECT("ST!D"&amp;MATCH(D20,ST!$K$1:$K$395))+(D20-INDIRECT("ST!K"&amp;MATCH(D20,ST!$K$1:$K$395)))*(INDIRECT("ST!D"&amp;MATCH(D20,ST!$K$1:$K$395)+1)-INDIRECT("ST!D"&amp;MATCH(D20,ST!$K$1:$K$395)))/(INDIRECT("ST!K"&amp;MATCH(D20,ST!$K$1:$K$395)+1)-INDIRECT("ST!K"&amp;MATCH(D20,ST!$K$1:$K$395))),"")</f>
        <v>2347.81542224633</v>
      </c>
      <c r="D20" s="61" t="n">
        <f aca="false">IF(B20&lt;&gt;"",$D$12+B20*3/INPUT!$C$4,"")</f>
        <v>13021.5863787807</v>
      </c>
      <c r="E20" s="62" t="n">
        <f aca="true">IF(B20&lt;&gt;"",INDIRECT("ST!N"&amp;MATCH(C20,ST!$D$1:$D$395,-1))+(C20-INDIRECT("ST!D"&amp;MATCH(C20,ST!$D$1:$D$395,-1)))*(INDIRECT("ST!N"&amp;MATCH(C20,ST!$D$1:$D$395,-1)+1)-INDIRECT("ST!N"&amp;MATCH(C20,ST!$D$1:$D$395,-1)))/(INDIRECT("ST!D"&amp;MATCH(C20,ST!$D$1:$D$395,-1)+1)-INDIRECT("ST!D"&amp;MATCH(C20,ST!$D$1:$D$395,-1))),"")</f>
        <v>491.067260694211</v>
      </c>
      <c r="F20" s="63" t="n">
        <f aca="true">IF(B20&lt;&gt;"",INDIRECT("ST!M"&amp;MATCH(C20,ST!$D$1:$D$395,-1))+(C20-INDIRECT("ST!D"&amp;MATCH(C20,ST!$D$1:$D$395,-1)))*(INDIRECT("ST!M"&amp;MATCH(C20,ST!$D$1:$D$395,-1)+1)-INDIRECT("ST!M"&amp;MATCH(C20,ST!$D$1:$D$395,-1)))/(INDIRECT("ST!D"&amp;MATCH(C20,ST!$D$1:$D$395,-1)+1)-INDIRECT("ST!D"&amp;MATCH(C20,ST!$D$1:$D$395,-1))),"")</f>
        <v>0.0908940502118449</v>
      </c>
      <c r="G20" s="64" t="n">
        <f aca="true">IF(B20&lt;&gt;"",INDIRECT("ST!I"&amp;MATCH(C20,ST!$D$1:$D$395,-1))+(C20-INDIRECT("ST!D"&amp;MATCH(C20,ST!$D$1:$D$395,-1)))*(INDIRECT("ST!I"&amp;MATCH(C20,ST!$D$1:$D$395,-1)+1)-INDIRECT("ST!I"&amp;MATCH(C20,ST!$D$1:$D$395,-1)))/(INDIRECT("ST!D"&amp;MATCH(C20,ST!$D$1:$D$395,-1)+1)-INDIRECT("ST!D"&amp;MATCH(C20,ST!$D$1:$D$395,-1))),"")</f>
        <v>4.23905658407981</v>
      </c>
      <c r="H20" s="64" t="n">
        <f aca="false">IF(B20&lt;&gt;"",INPUT!$C$4*(G20-$G$12),"")</f>
        <v>0.286525999025019</v>
      </c>
      <c r="I20" s="65" t="n">
        <f aca="false">IF(B20&lt;&gt;"",(INPUT!$C$5/12/B20/3+0.5*INPUT!$C$4*((E20-$E$12)/(D20-$D$12)-$F$12)-INPUT!$C$12)*1000,"")</f>
        <v>0.725667124138375</v>
      </c>
      <c r="J20" s="65" t="n">
        <f aca="false">IF(B20&lt;&gt;"",INPUT!$C$6*5280/60^2*SIN(INPUT!$C$7*2*PI()/360)*(H20-B20*3/INPUT!$C$2)/3/B20*1000,"")</f>
        <v>0.384348279739996</v>
      </c>
      <c r="K20" s="65" t="n">
        <f aca="false">IF(AND(B20&lt;&gt;"",B20&lt;=INPUT!$C$13),B20*3*12*(INPUT!$C$15/1000+INPUT!$C$12 -0.5*INPUT!$C$4*((E20-$E$12)/(D20-$D$12)-$F$12))-INPUT!$C$5,"")</f>
        <v>72.7663699161974</v>
      </c>
      <c r="L20" s="65" t="n">
        <f aca="false">IF(AND(B20&lt;&gt;"",B20&lt;=INPUT!$C$13),B20*3*12*( -0.5*INPUT!$C$4*((E20-$E$12)/(D20-$D$12)-$F$12))-INPUT!$C$5,"")</f>
        <v>-17.7146513866098</v>
      </c>
    </row>
    <row r="21" customFormat="false" ht="12.8" hidden="false" customHeight="false" outlineLevel="0" collapsed="false">
      <c r="B21" s="60" t="n">
        <f aca="false">IF(B20="","",IF(B20+$C$9&lt;=INPUT!$C$13,B20+$C$9,""))</f>
        <v>260</v>
      </c>
      <c r="C21" s="60" t="n">
        <f aca="true">IF(B21&lt;&gt;"",INDIRECT("ST!D"&amp;MATCH(D21,ST!$K$1:$K$395))+(D21-INDIRECT("ST!K"&amp;MATCH(D21,ST!$K$1:$K$395)))*(INDIRECT("ST!D"&amp;MATCH(D21,ST!$K$1:$K$395)+1)-INDIRECT("ST!D"&amp;MATCH(D21,ST!$K$1:$K$395)))/(INDIRECT("ST!K"&amp;MATCH(D21,ST!$K$1:$K$395)+1)-INDIRECT("ST!K"&amp;MATCH(D21,ST!$K$1:$K$395))),"")</f>
        <v>2320.47131222377</v>
      </c>
      <c r="D21" s="61" t="n">
        <f aca="false">IF(B21&lt;&gt;"",$D$12+B21*3/INPUT!$C$4,"")</f>
        <v>13268.4999590276</v>
      </c>
      <c r="E21" s="62" t="n">
        <f aca="true">IF(B21&lt;&gt;"",INDIRECT("ST!N"&amp;MATCH(C21,ST!$D$1:$D$395,-1))+(C21-INDIRECT("ST!D"&amp;MATCH(C21,ST!$D$1:$D$395,-1)))*(INDIRECT("ST!N"&amp;MATCH(C21,ST!$D$1:$D$395,-1)+1)-INDIRECT("ST!N"&amp;MATCH(C21,ST!$D$1:$D$395,-1)))/(INDIRECT("ST!D"&amp;MATCH(C21,ST!$D$1:$D$395,-1)+1)-INDIRECT("ST!D"&amp;MATCH(C21,ST!$D$1:$D$395,-1))),"")</f>
        <v>513.994414759337</v>
      </c>
      <c r="F21" s="63" t="n">
        <f aca="true">IF(B21&lt;&gt;"",INDIRECT("ST!M"&amp;MATCH(C21,ST!$D$1:$D$395,-1))+(C21-INDIRECT("ST!D"&amp;MATCH(C21,ST!$D$1:$D$395,-1)))*(INDIRECT("ST!M"&amp;MATCH(C21,ST!$D$1:$D$395,-1)+1)-INDIRECT("ST!M"&amp;MATCH(C21,ST!$D$1:$D$395,-1)))/(INDIRECT("ST!D"&amp;MATCH(C21,ST!$D$1:$D$395,-1)+1)-INDIRECT("ST!D"&amp;MATCH(C21,ST!$D$1:$D$395,-1))),"")</f>
        <v>0.0938086209730385</v>
      </c>
      <c r="G21" s="64" t="n">
        <f aca="true">IF(B21&lt;&gt;"",INDIRECT("ST!I"&amp;MATCH(C21,ST!$D$1:$D$395,-1))+(C21-INDIRECT("ST!D"&amp;MATCH(C21,ST!$D$1:$D$395,-1)))*(INDIRECT("ST!I"&amp;MATCH(C21,ST!$D$1:$D$395,-1)+1)-INDIRECT("ST!I"&amp;MATCH(C21,ST!$D$1:$D$395,-1)))/(INDIRECT("ST!D"&amp;MATCH(C21,ST!$D$1:$D$395,-1)+1)-INDIRECT("ST!D"&amp;MATCH(C21,ST!$D$1:$D$395,-1))),"")</f>
        <v>4.34483180249965</v>
      </c>
      <c r="H21" s="64" t="n">
        <f aca="false">IF(B21&lt;&gt;"",INPUT!$C$4*(G21-$G$12),"")</f>
        <v>0.312229377101039</v>
      </c>
      <c r="I21" s="65" t="n">
        <f aca="false">IF(B21&lt;&gt;"",(INPUT!$C$5/12/B21/3+0.5*INPUT!$C$4*((E21-$E$12)/(D21-$D$12)-$F$12)-INPUT!$C$12)*1000,"")</f>
        <v>0.868791543353421</v>
      </c>
      <c r="J21" s="65" t="n">
        <f aca="false">IF(B21&lt;&gt;"",INPUT!$C$6*5280/60^2*SIN(INPUT!$C$7*2*PI()/360)*(H21-B21*3/INPUT!$C$2)/3/B21*1000,"")</f>
        <v>0.418687299221384</v>
      </c>
      <c r="K21" s="65" t="n">
        <f aca="false">IF(AND(B21&lt;&gt;"",B21&lt;=INPUT!$C$13),B21*3*12*(INPUT!$C$15/1000+INPUT!$C$12 -0.5*INPUT!$C$4*((E21-$E$12)/(D21-$D$12)-$F$12))-INPUT!$C$5,"")</f>
        <v>77.4905895120277</v>
      </c>
      <c r="L21" s="65" t="n">
        <f aca="false">IF(AND(B21&lt;&gt;"",B21&lt;=INPUT!$C$13),B21*3*12*( -0.5*INPUT!$C$4*((E21-$E$12)/(D21-$D$12)-$F$12))-INPUT!$C$5,"")</f>
        <v>-20.5305168993468</v>
      </c>
    </row>
    <row r="22" customFormat="false" ht="12.8" hidden="false" customHeight="false" outlineLevel="0" collapsed="false">
      <c r="B22" s="60" t="n">
        <f aca="false">IF(B21="","",IF(B21+$C$9&lt;=INPUT!$C$13,B21+$C$9,""))</f>
        <v>280</v>
      </c>
      <c r="C22" s="60" t="n">
        <f aca="true">IF(B22&lt;&gt;"",INDIRECT("ST!D"&amp;MATCH(D22,ST!$K$1:$K$395))+(D22-INDIRECT("ST!K"&amp;MATCH(D22,ST!$K$1:$K$395)))*(INDIRECT("ST!D"&amp;MATCH(D22,ST!$K$1:$K$395)+1)-INDIRECT("ST!D"&amp;MATCH(D22,ST!$K$1:$K$395)))/(INDIRECT("ST!K"&amp;MATCH(D22,ST!$K$1:$K$395)+1)-INDIRECT("ST!K"&amp;MATCH(D22,ST!$K$1:$K$395))),"")</f>
        <v>2293.31969190963</v>
      </c>
      <c r="D22" s="61" t="n">
        <f aca="false">IF(B22&lt;&gt;"",$D$12+B22*3/INPUT!$C$4,"")</f>
        <v>13515.4135392745</v>
      </c>
      <c r="E22" s="62" t="n">
        <f aca="true">IF(B22&lt;&gt;"",INDIRECT("ST!N"&amp;MATCH(C22,ST!$D$1:$D$395,-1))+(C22-INDIRECT("ST!D"&amp;MATCH(C22,ST!$D$1:$D$395,-1)))*(INDIRECT("ST!N"&amp;MATCH(C22,ST!$D$1:$D$395,-1)+1)-INDIRECT("ST!N"&amp;MATCH(C22,ST!$D$1:$D$395,-1)))/(INDIRECT("ST!D"&amp;MATCH(C22,ST!$D$1:$D$395,-1)+1)-INDIRECT("ST!D"&amp;MATCH(C22,ST!$D$1:$D$395,-1))),"")</f>
        <v>537.669000996794</v>
      </c>
      <c r="F22" s="63" t="n">
        <f aca="true">IF(B22&lt;&gt;"",INDIRECT("ST!M"&amp;MATCH(C22,ST!$D$1:$D$395,-1))+(C22-INDIRECT("ST!D"&amp;MATCH(C22,ST!$D$1:$D$395,-1)))*(INDIRECT("ST!M"&amp;MATCH(C22,ST!$D$1:$D$395,-1)+1)-INDIRECT("ST!M"&amp;MATCH(C22,ST!$D$1:$D$395,-1)))/(INDIRECT("ST!D"&amp;MATCH(C22,ST!$D$1:$D$395,-1)+1)-INDIRECT("ST!D"&amp;MATCH(C22,ST!$D$1:$D$395,-1))),"")</f>
        <v>0.0967938918414829</v>
      </c>
      <c r="G22" s="64" t="n">
        <f aca="true">IF(B22&lt;&gt;"",INDIRECT("ST!I"&amp;MATCH(C22,ST!$D$1:$D$395,-1))+(C22-INDIRECT("ST!D"&amp;MATCH(C22,ST!$D$1:$D$395,-1)))*(INDIRECT("ST!I"&amp;MATCH(C22,ST!$D$1:$D$395,-1)+1)-INDIRECT("ST!I"&amp;MATCH(C22,ST!$D$1:$D$395,-1)))/(INDIRECT("ST!D"&amp;MATCH(C22,ST!$D$1:$D$395,-1)+1)-INDIRECT("ST!D"&amp;MATCH(C22,ST!$D$1:$D$395,-1))),"")</f>
        <v>4.45188220610682</v>
      </c>
      <c r="H22" s="64" t="n">
        <f aca="false">IF(B22&lt;&gt;"",INPUT!$C$4*(G22-$G$12),"")</f>
        <v>0.338242625177581</v>
      </c>
      <c r="I22" s="65" t="n">
        <f aca="false">IF(B22&lt;&gt;"",(INPUT!$C$5/12/B22/3+0.5*INPUT!$C$4*((E22-$E$12)/(D22-$D$12)-$F$12)-INPUT!$C$12)*1000,"")</f>
        <v>1.01774052312344</v>
      </c>
      <c r="J22" s="65" t="n">
        <f aca="false">IF(B22&lt;&gt;"",INPUT!$C$6*5280/60^2*SIN(INPUT!$C$7*2*PI()/360)*(H22-B22*3/INPUT!$C$2)/3/B22*1000,"")</f>
        <v>0.453531173071704</v>
      </c>
      <c r="K22" s="65" t="n">
        <f aca="false">IF(AND(B22&lt;&gt;"",B22&lt;=INPUT!$C$13),B22*3*12*(INPUT!$C$15/1000+INPUT!$C$12 -0.5*INPUT!$C$4*((E22-$E$12)/(D22-$D$12)-$F$12))-INPUT!$C$5,"")</f>
        <v>81.9499983737942</v>
      </c>
      <c r="L22" s="65" t="n">
        <f aca="false">IF(AND(B22&lt;&gt;"",B22&lt;=INPUT!$C$13),B22*3*12*( -0.5*INPUT!$C$4*((E22-$E$12)/(D22-$D$12)-$F$12))-INPUT!$C$5,"")</f>
        <v>-23.6111931461476</v>
      </c>
    </row>
    <row r="23" customFormat="false" ht="12.8" hidden="false" customHeight="false" outlineLevel="0" collapsed="false">
      <c r="B23" s="60" t="n">
        <f aca="false">IF(B22="","",IF(B22+$C$9&lt;=INPUT!$C$13,B22+$C$9,""))</f>
        <v>300</v>
      </c>
      <c r="C23" s="60" t="n">
        <f aca="true">IF(B23&lt;&gt;"",INDIRECT("ST!D"&amp;MATCH(D23,ST!$K$1:$K$395))+(D23-INDIRECT("ST!K"&amp;MATCH(D23,ST!$K$1:$K$395)))*(INDIRECT("ST!D"&amp;MATCH(D23,ST!$K$1:$K$395)+1)-INDIRECT("ST!D"&amp;MATCH(D23,ST!$K$1:$K$395)))/(INDIRECT("ST!K"&amp;MATCH(D23,ST!$K$1:$K$395)+1)-INDIRECT("ST!K"&amp;MATCH(D23,ST!$K$1:$K$395))),"")</f>
        <v>2266.35640164384</v>
      </c>
      <c r="D23" s="61" t="n">
        <f aca="false">IF(B23&lt;&gt;"",$D$12+B23*3/INPUT!$C$4,"")</f>
        <v>13762.3271195214</v>
      </c>
      <c r="E23" s="62" t="n">
        <f aca="true">IF(B23&lt;&gt;"",INDIRECT("ST!N"&amp;MATCH(C23,ST!$D$1:$D$395,-1))+(C23-INDIRECT("ST!D"&amp;MATCH(C23,ST!$D$1:$D$395,-1)))*(INDIRECT("ST!N"&amp;MATCH(C23,ST!$D$1:$D$395,-1)+1)-INDIRECT("ST!N"&amp;MATCH(C23,ST!$D$1:$D$395,-1)))/(INDIRECT("ST!D"&amp;MATCH(C23,ST!$D$1:$D$395,-1)+1)-INDIRECT("ST!D"&amp;MATCH(C23,ST!$D$1:$D$395,-1))),"")</f>
        <v>562.085334370653</v>
      </c>
      <c r="F23" s="63" t="n">
        <f aca="true">IF(B23&lt;&gt;"",INDIRECT("ST!M"&amp;MATCH(C23,ST!$D$1:$D$395,-1))+(C23-INDIRECT("ST!D"&amp;MATCH(C23,ST!$D$1:$D$395,-1)))*(INDIRECT("ST!M"&amp;MATCH(C23,ST!$D$1:$D$395,-1)+1)-INDIRECT("ST!M"&amp;MATCH(C23,ST!$D$1:$D$395,-1)))/(INDIRECT("ST!D"&amp;MATCH(C23,ST!$D$1:$D$395,-1)+1)-INDIRECT("ST!D"&amp;MATCH(C23,ST!$D$1:$D$395,-1))),"")</f>
        <v>0.0998496595450865</v>
      </c>
      <c r="G23" s="64" t="n">
        <f aca="true">IF(B23&lt;&gt;"",INDIRECT("ST!I"&amp;MATCH(C23,ST!$D$1:$D$395,-1))+(C23-INDIRECT("ST!D"&amp;MATCH(C23,ST!$D$1:$D$395,-1)))*(INDIRECT("ST!I"&amp;MATCH(C23,ST!$D$1:$D$395,-1)+1)-INDIRECT("ST!I"&amp;MATCH(C23,ST!$D$1:$D$395,-1)))/(INDIRECT("ST!D"&amp;MATCH(C23,ST!$D$1:$D$395,-1)+1)-INDIRECT("ST!D"&amp;MATCH(C23,ST!$D$1:$D$395,-1))),"")</f>
        <v>4.56018909711183</v>
      </c>
      <c r="H23" s="64" t="n">
        <f aca="false">IF(B23&lt;&gt;"",INPUT!$C$4*(G23-$G$12),"")</f>
        <v>0.364561199691799</v>
      </c>
      <c r="I23" s="65" t="n">
        <f aca="false">IF(B23&lt;&gt;"",(INPUT!$C$5/12/B23/3+0.5*INPUT!$C$4*((E23-$E$12)/(D23-$D$12)-$F$12)-INPUT!$C$12)*1000,"")</f>
        <v>1.17116265373379</v>
      </c>
      <c r="J23" s="65" t="n">
        <f aca="false">IF(B23&lt;&gt;"",INPUT!$C$6*5280/60^2*SIN(INPUT!$C$7*2*PI()/360)*(H23-B23*3/INPUT!$C$2)/3/B23*1000,"")</f>
        <v>0.488704887170773</v>
      </c>
      <c r="K23" s="65" t="n">
        <f aca="false">IF(AND(B23&lt;&gt;"",B23&lt;=INPUT!$C$13),B23*3*12*(INPUT!$C$15/1000+INPUT!$C$12 -0.5*INPUT!$C$4*((E23-$E$12)/(D23-$D$12)-$F$12))-INPUT!$C$5,"")</f>
        <v>86.1466106756163</v>
      </c>
      <c r="L23" s="65" t="n">
        <f aca="false">IF(AND(B23&lt;&gt;"",B23&lt;=INPUT!$C$13),B23*3*12*( -0.5*INPUT!$C$4*((E23-$E$12)/(D23-$D$12)-$F$12))-INPUT!$C$5,"")</f>
        <v>-26.9546659528927</v>
      </c>
    </row>
    <row r="24" customFormat="false" ht="12.8" hidden="false" customHeight="false" outlineLevel="0" collapsed="false">
      <c r="B24" s="60" t="n">
        <f aca="false">IF(B23="","",IF(B23+$C$9&lt;=INPUT!$C$13,B23+$C$9,""))</f>
        <v>320</v>
      </c>
      <c r="C24" s="60" t="n">
        <f aca="true">IF(B24&lt;&gt;"",INDIRECT("ST!D"&amp;MATCH(D24,ST!$K$1:$K$395))+(D24-INDIRECT("ST!K"&amp;MATCH(D24,ST!$K$1:$K$395)))*(INDIRECT("ST!D"&amp;MATCH(D24,ST!$K$1:$K$395)+1)-INDIRECT("ST!D"&amp;MATCH(D24,ST!$K$1:$K$395)))/(INDIRECT("ST!K"&amp;MATCH(D24,ST!$K$1:$K$395)+1)-INDIRECT("ST!K"&amp;MATCH(D24,ST!$K$1:$K$395))),"")</f>
        <v>2239.58246152733</v>
      </c>
      <c r="D24" s="61" t="n">
        <f aca="false">IF(B24&lt;&gt;"",$D$12+B24*3/INPUT!$C$4,"")</f>
        <v>14009.2406997684</v>
      </c>
      <c r="E24" s="62" t="n">
        <f aca="true">IF(B24&lt;&gt;"",INDIRECT("ST!N"&amp;MATCH(C24,ST!$D$1:$D$395,-1))+(C24-INDIRECT("ST!D"&amp;MATCH(C24,ST!$D$1:$D$395,-1)))*(INDIRECT("ST!N"&amp;MATCH(C24,ST!$D$1:$D$395,-1)+1)-INDIRECT("ST!N"&amp;MATCH(C24,ST!$D$1:$D$395,-1)))/(INDIRECT("ST!D"&amp;MATCH(C24,ST!$D$1:$D$395,-1)+1)-INDIRECT("ST!D"&amp;MATCH(C24,ST!$D$1:$D$395,-1))),"")</f>
        <v>587.258440075092</v>
      </c>
      <c r="F24" s="63" t="n">
        <f aca="true">IF(B24&lt;&gt;"",INDIRECT("ST!M"&amp;MATCH(C24,ST!$D$1:$D$395,-1))+(C24-INDIRECT("ST!D"&amp;MATCH(C24,ST!$D$1:$D$395,-1)))*(INDIRECT("ST!M"&amp;MATCH(C24,ST!$D$1:$D$395,-1)+1)-INDIRECT("ST!M"&amp;MATCH(C24,ST!$D$1:$D$395,-1)))/(INDIRECT("ST!D"&amp;MATCH(C24,ST!$D$1:$D$395,-1)+1)-INDIRECT("ST!D"&amp;MATCH(C24,ST!$D$1:$D$395,-1))),"")</f>
        <v>0.102977677809631</v>
      </c>
      <c r="G24" s="64" t="n">
        <f aca="true">IF(B24&lt;&gt;"",INDIRECT("ST!I"&amp;MATCH(C24,ST!$D$1:$D$395,-1))+(C24-INDIRECT("ST!D"&amp;MATCH(C24,ST!$D$1:$D$395,-1)))*(INDIRECT("ST!I"&amp;MATCH(C24,ST!$D$1:$D$395,-1)+1)-INDIRECT("ST!I"&amp;MATCH(C24,ST!$D$1:$D$395,-1)))/(INDIRECT("ST!D"&amp;MATCH(C24,ST!$D$1:$D$395,-1)+1)-INDIRECT("ST!D"&amp;MATCH(C24,ST!$D$1:$D$395,-1))),"")</f>
        <v>4.66976902181733</v>
      </c>
      <c r="H24" s="64" t="n">
        <f aca="false">IF(B24&lt;&gt;"",INPUT!$C$4*(G24-$G$12),"")</f>
        <v>0.391189121395237</v>
      </c>
      <c r="I24" s="65" t="n">
        <f aca="false">IF(B24&lt;&gt;"",(INPUT!$C$5/12/B24/3+0.5*INPUT!$C$4*((E24-$E$12)/(D24-$D$12)-$F$12)-INPUT!$C$12)*1000,"")</f>
        <v>1.32868131455348</v>
      </c>
      <c r="J24" s="65" t="n">
        <f aca="false">IF(B24&lt;&gt;"",INPUT!$C$6*5280/60^2*SIN(INPUT!$C$7*2*PI()/360)*(H24-B24*3/INPUT!$C$2)/3/B24*1000,"")</f>
        <v>0.524208024620536</v>
      </c>
      <c r="K24" s="65" t="n">
        <f aca="false">IF(AND(B24&lt;&gt;"",B24&lt;=INPUT!$C$13),B24*3*12*(INPUT!$C$15/1000+INPUT!$C$12 -0.5*INPUT!$C$4*((E24-$E$12)/(D24-$D$12)-$F$12))-INPUT!$C$5,"")</f>
        <v>90.0751030813479</v>
      </c>
      <c r="L24" s="65" t="n">
        <f aca="false">IF(AND(B24&lt;&gt;"",B24&lt;=INPUT!$C$13),B24*3*12*( -0.5*INPUT!$C$4*((E24-$E$12)/(D24-$D$12)-$F$12))-INPUT!$C$5,"")</f>
        <v>-30.5662586557284</v>
      </c>
    </row>
    <row r="25" customFormat="false" ht="12.8" hidden="false" customHeight="false" outlineLevel="0" collapsed="false">
      <c r="B25" s="60" t="n">
        <f aca="false">IF(B24="","",IF(B24+$C$9&lt;=INPUT!$C$13,B24+$C$9,""))</f>
        <v>340</v>
      </c>
      <c r="C25" s="60" t="n">
        <f aca="true">IF(B25&lt;&gt;"",INDIRECT("ST!D"&amp;MATCH(D25,ST!$K$1:$K$395))+(D25-INDIRECT("ST!K"&amp;MATCH(D25,ST!$K$1:$K$395)))*(INDIRECT("ST!D"&amp;MATCH(D25,ST!$K$1:$K$395)+1)-INDIRECT("ST!D"&amp;MATCH(D25,ST!$K$1:$K$395)))/(INDIRECT("ST!K"&amp;MATCH(D25,ST!$K$1:$K$395)+1)-INDIRECT("ST!K"&amp;MATCH(D25,ST!$K$1:$K$395))),"")</f>
        <v>2213.00554375617</v>
      </c>
      <c r="D25" s="61" t="n">
        <f aca="false">IF(B25&lt;&gt;"",$D$12+B25*3/INPUT!$C$4,"")</f>
        <v>14256.1542800153</v>
      </c>
      <c r="E25" s="62" t="n">
        <f aca="true">IF(B25&lt;&gt;"",INDIRECT("ST!N"&amp;MATCH(C25,ST!$D$1:$D$395,-1))+(C25-INDIRECT("ST!D"&amp;MATCH(C25,ST!$D$1:$D$395,-1)))*(INDIRECT("ST!N"&amp;MATCH(C25,ST!$D$1:$D$395,-1)+1)-INDIRECT("ST!N"&amp;MATCH(C25,ST!$D$1:$D$395,-1)))/(INDIRECT("ST!D"&amp;MATCH(C25,ST!$D$1:$D$395,-1)+1)-INDIRECT("ST!D"&amp;MATCH(C25,ST!$D$1:$D$395,-1))),"")</f>
        <v>613.23789296178</v>
      </c>
      <c r="F25" s="63" t="n">
        <f aca="true">IF(B25&lt;&gt;"",INDIRECT("ST!M"&amp;MATCH(C25,ST!$D$1:$D$395,-1))+(C25-INDIRECT("ST!D"&amp;MATCH(C25,ST!$D$1:$D$395,-1)))*(INDIRECT("ST!M"&amp;MATCH(C25,ST!$D$1:$D$395,-1)+1)-INDIRECT("ST!M"&amp;MATCH(C25,ST!$D$1:$D$395,-1)))/(INDIRECT("ST!D"&amp;MATCH(C25,ST!$D$1:$D$395,-1)+1)-INDIRECT("ST!D"&amp;MATCH(C25,ST!$D$1:$D$395,-1))),"")</f>
        <v>0.106183040867627</v>
      </c>
      <c r="G25" s="64" t="n">
        <f aca="true">IF(B25&lt;&gt;"",INDIRECT("ST!I"&amp;MATCH(C25,ST!$D$1:$D$395,-1))+(C25-INDIRECT("ST!D"&amp;MATCH(C25,ST!$D$1:$D$395,-1)))*(INDIRECT("ST!I"&amp;MATCH(C25,ST!$D$1:$D$395,-1)+1)-INDIRECT("ST!I"&amp;MATCH(C25,ST!$D$1:$D$395,-1)))/(INDIRECT("ST!D"&amp;MATCH(C25,ST!$D$1:$D$395,-1)+1)-INDIRECT("ST!D"&amp;MATCH(C25,ST!$D$1:$D$395,-1))),"")</f>
        <v>4.78069544840301</v>
      </c>
      <c r="H25" s="64" t="n">
        <f aca="false">IF(B25&lt;&gt;"",INPUT!$C$4*(G25-$G$12),"")</f>
        <v>0.418144243055555</v>
      </c>
      <c r="I25" s="65" t="n">
        <f aca="false">IF(B25&lt;&gt;"",(INPUT!$C$5/12/B25/3+0.5*INPUT!$C$4*((E25-$E$12)/(D25-$D$12)-$F$12)-INPUT!$C$12)*1000,"")</f>
        <v>1.49100856172998</v>
      </c>
      <c r="J25" s="65" t="n">
        <f aca="false">IF(B25&lt;&gt;"",INPUT!$C$6*5280/60^2*SIN(INPUT!$C$7*2*PI()/360)*(H25-B25*3/INPUT!$C$2)/3/B25*1000,"")</f>
        <v>0.560239158351621</v>
      </c>
      <c r="K25" s="65" t="n">
        <f aca="false">IF(AND(B25&lt;&gt;"",B25&lt;=INPUT!$C$13),B25*3*12*(INPUT!$C$15/1000+INPUT!$C$12 -0.5*INPUT!$C$4*((E25-$E$12)/(D25-$D$12)-$F$12))-INPUT!$C$5,"")</f>
        <v>93.7179115184918</v>
      </c>
      <c r="L25" s="65" t="n">
        <f aca="false">IF(AND(B25&lt;&gt;"",B25&lt;=INPUT!$C$13),B25*3*12*( -0.5*INPUT!$C$4*((E25-$E$12)/(D25-$D$12)-$F$12))-INPUT!$C$5,"")</f>
        <v>-34.4635353271518</v>
      </c>
    </row>
    <row r="26" customFormat="false" ht="12.8" hidden="false" customHeight="false" outlineLevel="0" collapsed="false">
      <c r="B26" s="60" t="n">
        <f aca="false">IF(B25="","",IF(B25+$C$9&lt;=INPUT!$C$13,B25+$C$9,""))</f>
        <v>360</v>
      </c>
      <c r="C26" s="60" t="n">
        <f aca="true">IF(B26&lt;&gt;"",INDIRECT("ST!D"&amp;MATCH(D26,ST!$K$1:$K$395))+(D26-INDIRECT("ST!K"&amp;MATCH(D26,ST!$K$1:$K$395)))*(INDIRECT("ST!D"&amp;MATCH(D26,ST!$K$1:$K$395)+1)-INDIRECT("ST!D"&amp;MATCH(D26,ST!$K$1:$K$395)))/(INDIRECT("ST!K"&amp;MATCH(D26,ST!$K$1:$K$395)+1)-INDIRECT("ST!K"&amp;MATCH(D26,ST!$K$1:$K$395))),"")</f>
        <v>2186.61777515303</v>
      </c>
      <c r="D26" s="61" t="n">
        <f aca="false">IF(B26&lt;&gt;"",$D$12+B26*3/INPUT!$C$4,"")</f>
        <v>14503.0678602622</v>
      </c>
      <c r="E26" s="62" t="n">
        <f aca="true">IF(B26&lt;&gt;"",INDIRECT("ST!N"&amp;MATCH(C26,ST!$D$1:$D$395,-1))+(C26-INDIRECT("ST!D"&amp;MATCH(C26,ST!$D$1:$D$395,-1)))*(INDIRECT("ST!N"&amp;MATCH(C26,ST!$D$1:$D$395,-1)+1)-INDIRECT("ST!N"&amp;MATCH(C26,ST!$D$1:$D$395,-1)))/(INDIRECT("ST!D"&amp;MATCH(C26,ST!$D$1:$D$395,-1)+1)-INDIRECT("ST!D"&amp;MATCH(C26,ST!$D$1:$D$395,-1))),"")</f>
        <v>640.014337107142</v>
      </c>
      <c r="F26" s="63" t="n">
        <f aca="true">IF(B26&lt;&gt;"",INDIRECT("ST!M"&amp;MATCH(C26,ST!$D$1:$D$395,-1))+(C26-INDIRECT("ST!D"&amp;MATCH(C26,ST!$D$1:$D$395,-1)))*(INDIRECT("ST!M"&amp;MATCH(C26,ST!$D$1:$D$395,-1)+1)-INDIRECT("ST!M"&amp;MATCH(C26,ST!$D$1:$D$395,-1)))/(INDIRECT("ST!D"&amp;MATCH(C26,ST!$D$1:$D$395,-1)+1)-INDIRECT("ST!D"&amp;MATCH(C26,ST!$D$1:$D$395,-1))),"")</f>
        <v>0.109465215405686</v>
      </c>
      <c r="G26" s="64" t="n">
        <f aca="true">IF(B26&lt;&gt;"",INDIRECT("ST!I"&amp;MATCH(C26,ST!$D$1:$D$395,-1))+(C26-INDIRECT("ST!D"&amp;MATCH(C26,ST!$D$1:$D$395,-1)))*(INDIRECT("ST!I"&amp;MATCH(C26,ST!$D$1:$D$395,-1)+1)-INDIRECT("ST!I"&amp;MATCH(C26,ST!$D$1:$D$395,-1)))/(INDIRECT("ST!D"&amp;MATCH(C26,ST!$D$1:$D$395,-1)+1)-INDIRECT("ST!D"&amp;MATCH(C26,ST!$D$1:$D$395,-1))),"")</f>
        <v>4.89294293878684</v>
      </c>
      <c r="H26" s="64" t="n">
        <f aca="false">IF(B26&lt;&gt;"",INPUT!$C$4*(G26-$G$12),"")</f>
        <v>0.445420383218826</v>
      </c>
      <c r="I26" s="65" t="n">
        <f aca="false">IF(B26&lt;&gt;"",(INPUT!$C$5/12/B26/3+0.5*INPUT!$C$4*((E26-$E$12)/(D26-$D$12)-$F$12)-INPUT!$C$12)*1000,"")</f>
        <v>1.65708719664313</v>
      </c>
      <c r="J26" s="65" t="n">
        <f aca="false">IF(B26&lt;&gt;"",INPUT!$C$6*5280/60^2*SIN(INPUT!$C$7*2*PI()/360)*(H26-B26*3/INPUT!$C$2)/3/B26*1000,"")</f>
        <v>0.596626343313167</v>
      </c>
      <c r="K26" s="65" t="n">
        <f aca="false">IF(AND(B26&lt;&gt;"",B26&lt;=INPUT!$C$13),B26*3*12*(INPUT!$C$15/1000+INPUT!$C$12 -0.5*INPUT!$C$4*((E26-$E$12)/(D26-$D$12)-$F$12))-INPUT!$C$5,"")</f>
        <v>97.0783507346346</v>
      </c>
      <c r="L26" s="65" t="n">
        <f aca="false">IF(AND(B26&lt;&gt;"",B26&lt;=INPUT!$C$13),B26*3*12*( -0.5*INPUT!$C$4*((E26-$E$12)/(D26-$D$12)-$F$12))-INPUT!$C$5,"")</f>
        <v>-38.6431812195763</v>
      </c>
    </row>
    <row r="27" customFormat="false" ht="12.8" hidden="false" customHeight="false" outlineLevel="0" collapsed="false">
      <c r="B27" s="60" t="n">
        <f aca="false">IF(B26="","",IF(B26+$C$9&lt;=INPUT!$C$13,B26+$C$9,""))</f>
        <v>380</v>
      </c>
      <c r="C27" s="60" t="n">
        <f aca="true">IF(B27&lt;&gt;"",INDIRECT("ST!D"&amp;MATCH(D27,ST!$K$1:$K$395))+(D27-INDIRECT("ST!K"&amp;MATCH(D27,ST!$K$1:$K$395)))*(INDIRECT("ST!D"&amp;MATCH(D27,ST!$K$1:$K$395)+1)-INDIRECT("ST!D"&amp;MATCH(D27,ST!$K$1:$K$395)))/(INDIRECT("ST!K"&amp;MATCH(D27,ST!$K$1:$K$395)+1)-INDIRECT("ST!K"&amp;MATCH(D27,ST!$K$1:$K$395))),"")</f>
        <v>2160.41770111731</v>
      </c>
      <c r="D27" s="61" t="n">
        <f aca="false">IF(B27&lt;&gt;"",$D$12+B27*3/INPUT!$C$4,"")</f>
        <v>14749.9814405091</v>
      </c>
      <c r="E27" s="62" t="n">
        <f aca="true">IF(B27&lt;&gt;"",INDIRECT("ST!N"&amp;MATCH(C27,ST!$D$1:$D$395,-1))+(C27-INDIRECT("ST!D"&amp;MATCH(C27,ST!$D$1:$D$395,-1)))*(INDIRECT("ST!N"&amp;MATCH(C27,ST!$D$1:$D$395,-1)+1)-INDIRECT("ST!N"&amp;MATCH(C27,ST!$D$1:$D$395,-1)))/(INDIRECT("ST!D"&amp;MATCH(C27,ST!$D$1:$D$395,-1)+1)-INDIRECT("ST!D"&amp;MATCH(C27,ST!$D$1:$D$395,-1))),"")</f>
        <v>667.603614233156</v>
      </c>
      <c r="F27" s="63" t="n">
        <f aca="true">IF(B27&lt;&gt;"",INDIRECT("ST!M"&amp;MATCH(C27,ST!$D$1:$D$395,-1))+(C27-INDIRECT("ST!D"&amp;MATCH(C27,ST!$D$1:$D$395,-1)))*(INDIRECT("ST!M"&amp;MATCH(C27,ST!$D$1:$D$395,-1)+1)-INDIRECT("ST!M"&amp;MATCH(C27,ST!$D$1:$D$395,-1)))/(INDIRECT("ST!D"&amp;MATCH(C27,ST!$D$1:$D$395,-1)+1)-INDIRECT("ST!D"&amp;MATCH(C27,ST!$D$1:$D$395,-1))),"")</f>
        <v>0.11282608433766</v>
      </c>
      <c r="G27" s="64" t="n">
        <f aca="true">IF(B27&lt;&gt;"",INDIRECT("ST!I"&amp;MATCH(C27,ST!$D$1:$D$395,-1))+(C27-INDIRECT("ST!D"&amp;MATCH(C27,ST!$D$1:$D$395,-1)))*(INDIRECT("ST!I"&amp;MATCH(C27,ST!$D$1:$D$395,-1)+1)-INDIRECT("ST!I"&amp;MATCH(C27,ST!$D$1:$D$395,-1)))/(INDIRECT("ST!D"&amp;MATCH(C27,ST!$D$1:$D$395,-1)+1)-INDIRECT("ST!D"&amp;MATCH(C27,ST!$D$1:$D$395,-1))),"")</f>
        <v>5.00652823065189</v>
      </c>
      <c r="H27" s="64" t="n">
        <f aca="false">IF(B27&lt;&gt;"",INPUT!$C$4*(G27-$G$12),"")</f>
        <v>0.473021609142033</v>
      </c>
      <c r="I27" s="65" t="n">
        <f aca="false">IF(B27&lt;&gt;"",(INPUT!$C$5/12/B27/3+0.5*INPUT!$C$4*((E27-$E$12)/(D27-$D$12)-$F$12)-INPUT!$C$12)*1000,"")</f>
        <v>1.82673517466824</v>
      </c>
      <c r="J27" s="65" t="n">
        <f aca="false">IF(B27&lt;&gt;"",INPUT!$C$6*5280/60^2*SIN(INPUT!$C$7*2*PI()/360)*(H27-B27*3/INPUT!$C$2)/3/B27*1000,"")</f>
        <v>0.633365688172682</v>
      </c>
      <c r="K27" s="65" t="n">
        <f aca="false">IF(AND(B27&lt;&gt;"",B27&lt;=INPUT!$C$13),B27*3*12*(INPUT!$C$15/1000+INPUT!$C$12 -0.5*INPUT!$C$4*((E27-$E$12)/(D27-$D$12)-$F$12))-INPUT!$C$5,"")</f>
        <v>100.150808102731</v>
      </c>
      <c r="L27" s="65" t="n">
        <f aca="false">IF(AND(B27&lt;&gt;"",B27&lt;=INPUT!$C$13),B27*3*12*( -0.5*INPUT!$C$4*((E27-$E$12)/(D27-$D$12)-$F$12))-INPUT!$C$5,"")</f>
        <v>-43.1108089600474</v>
      </c>
    </row>
    <row r="28" customFormat="false" ht="12.8" hidden="false" customHeight="false" outlineLevel="0" collapsed="false">
      <c r="B28" s="60" t="n">
        <f aca="false">IF(B27="","",IF(B27+$C$9&lt;=INPUT!$C$13,B27+$C$9,""))</f>
        <v>400</v>
      </c>
      <c r="C28" s="60" t="n">
        <f aca="true">IF(B28&lt;&gt;"",INDIRECT("ST!D"&amp;MATCH(D28,ST!$K$1:$K$395))+(D28-INDIRECT("ST!K"&amp;MATCH(D28,ST!$K$1:$K$395)))*(INDIRECT("ST!D"&amp;MATCH(D28,ST!$K$1:$K$395)+1)-INDIRECT("ST!D"&amp;MATCH(D28,ST!$K$1:$K$395)))/(INDIRECT("ST!K"&amp;MATCH(D28,ST!$K$1:$K$395)+1)-INDIRECT("ST!K"&amp;MATCH(D28,ST!$K$1:$K$395))),"")</f>
        <v>2134.40970403727</v>
      </c>
      <c r="D28" s="61" t="n">
        <f aca="false">IF(B28&lt;&gt;"",$D$12+B28*3/INPUT!$C$4,"")</f>
        <v>14996.895020756</v>
      </c>
      <c r="E28" s="62" t="n">
        <f aca="true">IF(B28&lt;&gt;"",INDIRECT("ST!N"&amp;MATCH(C28,ST!$D$1:$D$395,-1))+(C28-INDIRECT("ST!D"&amp;MATCH(C28,ST!$D$1:$D$395,-1)))*(INDIRECT("ST!N"&amp;MATCH(C28,ST!$D$1:$D$395,-1)+1)-INDIRECT("ST!N"&amp;MATCH(C28,ST!$D$1:$D$395,-1)))/(INDIRECT("ST!D"&amp;MATCH(C28,ST!$D$1:$D$395,-1)+1)-INDIRECT("ST!D"&amp;MATCH(C28,ST!$D$1:$D$395,-1))),"")</f>
        <v>696.062474872307</v>
      </c>
      <c r="F28" s="63" t="n">
        <f aca="true">IF(B28&lt;&gt;"",INDIRECT("ST!M"&amp;MATCH(C28,ST!$D$1:$D$395,-1))+(C28-INDIRECT("ST!D"&amp;MATCH(C28,ST!$D$1:$D$395,-1)))*(INDIRECT("ST!M"&amp;MATCH(C28,ST!$D$1:$D$395,-1)+1)-INDIRECT("ST!M"&amp;MATCH(C28,ST!$D$1:$D$395,-1)))/(INDIRECT("ST!D"&amp;MATCH(C28,ST!$D$1:$D$395,-1)+1)-INDIRECT("ST!D"&amp;MATCH(C28,ST!$D$1:$D$395,-1))),"")</f>
        <v>0.116271556081581</v>
      </c>
      <c r="G28" s="64" t="n">
        <f aca="true">IF(B28&lt;&gt;"",INDIRECT("ST!I"&amp;MATCH(C28,ST!$D$1:$D$395,-1))+(C28-INDIRECT("ST!D"&amp;MATCH(C28,ST!$D$1:$D$395,-1)))*(INDIRECT("ST!I"&amp;MATCH(C28,ST!$D$1:$D$395,-1)+1)-INDIRECT("ST!I"&amp;MATCH(C28,ST!$D$1:$D$395,-1)))/(INDIRECT("ST!D"&amp;MATCH(C28,ST!$D$1:$D$395,-1)+1)-INDIRECT("ST!D"&amp;MATCH(C28,ST!$D$1:$D$395,-1))),"")</f>
        <v>5.12153422686909</v>
      </c>
      <c r="H28" s="64" t="n">
        <f aca="false">IF(B28&lt;&gt;"",INPUT!$C$4*(G28-$G$12),"")</f>
        <v>0.500968066222813</v>
      </c>
      <c r="I28" s="65" t="n">
        <f aca="false">IF(B28&lt;&gt;"",(INPUT!$C$5/12/B28/3+0.5*INPUT!$C$4*((E28-$E$12)/(D28-$D$12)-$F$12)-INPUT!$C$12)*1000,"")</f>
        <v>2.0008133702522</v>
      </c>
      <c r="J28" s="65" t="n">
        <f aca="false">IF(B28&lt;&gt;"",INPUT!$C$6*5280/60^2*SIN(INPUT!$C$7*2*PI()/360)*(H28-B28*3/INPUT!$C$2)/3/B28*1000,"")</f>
        <v>0.670650590472128</v>
      </c>
      <c r="K28" s="65" t="n">
        <f aca="false">IF(AND(B28&lt;&gt;"",B28&lt;=INPUT!$C$13),B28*3*12*(INPUT!$C$15/1000+INPUT!$C$12 -0.5*INPUT!$C$4*((E28-$E$12)/(D28-$D$12)-$F$12))-INPUT!$C$5,"")</f>
        <v>102.915177249623</v>
      </c>
      <c r="L28" s="65" t="n">
        <f aca="false">IF(AND(B28&lt;&gt;"",B28&lt;=INPUT!$C$13),B28*3*12*( -0.5*INPUT!$C$4*((E28-$E$12)/(D28-$D$12)-$F$12))-INPUT!$C$5,"")</f>
        <v>-47.8865249217221</v>
      </c>
    </row>
    <row r="29" customFormat="false" ht="12.8" hidden="false" customHeight="false" outlineLevel="0" collapsed="false">
      <c r="B29" s="60" t="n">
        <f aca="false">IF(B28="","",IF(B28+$C$9&lt;=INPUT!$C$13,B28+$C$9,""))</f>
        <v>420</v>
      </c>
      <c r="C29" s="60" t="n">
        <f aca="true">IF(B29&lt;&gt;"",INDIRECT("ST!D"&amp;MATCH(D29,ST!$K$1:$K$395))+(D29-INDIRECT("ST!K"&amp;MATCH(D29,ST!$K$1:$K$395)))*(INDIRECT("ST!D"&amp;MATCH(D29,ST!$K$1:$K$395)+1)-INDIRECT("ST!D"&amp;MATCH(D29,ST!$K$1:$K$395)))/(INDIRECT("ST!K"&amp;MATCH(D29,ST!$K$1:$K$395)+1)-INDIRECT("ST!K"&amp;MATCH(D29,ST!$K$1:$K$395))),"")</f>
        <v>2108.58214062</v>
      </c>
      <c r="D29" s="61" t="n">
        <f aca="false">IF(B29&lt;&gt;"",$D$12+B29*3/INPUT!$C$4,"")</f>
        <v>15243.8086010029</v>
      </c>
      <c r="E29" s="62" t="n">
        <f aca="true">IF(B29&lt;&gt;"",INDIRECT("ST!N"&amp;MATCH(C29,ST!$D$1:$D$395,-1))+(C29-INDIRECT("ST!D"&amp;MATCH(C29,ST!$D$1:$D$395,-1)))*(INDIRECT("ST!N"&amp;MATCH(C29,ST!$D$1:$D$395,-1)+1)-INDIRECT("ST!N"&amp;MATCH(C29,ST!$D$1:$D$395,-1)))/(INDIRECT("ST!D"&amp;MATCH(C29,ST!$D$1:$D$395,-1)+1)-INDIRECT("ST!D"&amp;MATCH(C29,ST!$D$1:$D$395,-1))),"")</f>
        <v>725.366270759851</v>
      </c>
      <c r="F29" s="63" t="n">
        <f aca="true">IF(B29&lt;&gt;"",INDIRECT("ST!M"&amp;MATCH(C29,ST!$D$1:$D$395,-1))+(C29-INDIRECT("ST!D"&amp;MATCH(C29,ST!$D$1:$D$395,-1)))*(INDIRECT("ST!M"&amp;MATCH(C29,ST!$D$1:$D$395,-1)+1)-INDIRECT("ST!M"&amp;MATCH(C29,ST!$D$1:$D$395,-1)))/(INDIRECT("ST!D"&amp;MATCH(C29,ST!$D$1:$D$395,-1)+1)-INDIRECT("ST!D"&amp;MATCH(C29,ST!$D$1:$D$395,-1))),"")</f>
        <v>0.119799636946015</v>
      </c>
      <c r="G29" s="64" t="n">
        <f aca="true">IF(B29&lt;&gt;"",INDIRECT("ST!I"&amp;MATCH(C29,ST!$D$1:$D$395,-1))+(C29-INDIRECT("ST!D"&amp;MATCH(C29,ST!$D$1:$D$395,-1)))*(INDIRECT("ST!I"&amp;MATCH(C29,ST!$D$1:$D$395,-1)+1)-INDIRECT("ST!I"&amp;MATCH(C29,ST!$D$1:$D$395,-1)))/(INDIRECT("ST!D"&amp;MATCH(C29,ST!$D$1:$D$395,-1)+1)-INDIRECT("ST!D"&amp;MATCH(C29,ST!$D$1:$D$395,-1))),"")</f>
        <v>5.23791067518122</v>
      </c>
      <c r="H29" s="64" t="n">
        <f aca="false">IF(B29&lt;&gt;"",INPUT!$C$4*(G29-$G$12),"")</f>
        <v>0.529247543162662</v>
      </c>
      <c r="I29" s="65" t="n">
        <f aca="false">IF(B29&lt;&gt;"",(INPUT!$C$5/12/B29/3+0.5*INPUT!$C$4*((E29-$E$12)/(D29-$D$12)-$F$12)-INPUT!$C$12)*1000,"")</f>
        <v>2.17811133351163</v>
      </c>
      <c r="J29" s="65" t="n">
        <f aca="false">IF(B29&lt;&gt;"",INPUT!$C$6*5280/60^2*SIN(INPUT!$C$7*2*PI()/360)*(H29-B29*3/INPUT!$C$2)/3/B29*1000,"")</f>
        <v>0.708260971335407</v>
      </c>
      <c r="K29" s="65" t="n">
        <f aca="false">IF(AND(B29&lt;&gt;"",B29&lt;=INPUT!$C$13),B29*3*12*(INPUT!$C$15/1000+INPUT!$C$12 -0.5*INPUT!$C$4*((E29-$E$12)/(D29-$D$12)-$F$12))-INPUT!$C$5,"")</f>
        <v>105.380190907622</v>
      </c>
      <c r="L29" s="65" t="n">
        <f aca="false">IF(AND(B29&lt;&gt;"",B29&lt;=INPUT!$C$13),B29*3*12*( -0.5*INPUT!$C$4*((E29-$E$12)/(D29-$D$12)-$F$12))-INPUT!$C$5,"")</f>
        <v>-52.9615963722908</v>
      </c>
    </row>
    <row r="30" customFormat="false" ht="12.8" hidden="false" customHeight="false" outlineLevel="0" collapsed="false">
      <c r="B30" s="60" t="n">
        <f aca="false">IF(B29="","",IF(B29+$C$9&lt;=INPUT!$C$13,B29+$C$9,""))</f>
        <v>440</v>
      </c>
      <c r="C30" s="60" t="n">
        <f aca="true">IF(B30&lt;&gt;"",INDIRECT("ST!D"&amp;MATCH(D30,ST!$K$1:$K$395))+(D30-INDIRECT("ST!K"&amp;MATCH(D30,ST!$K$1:$K$395)))*(INDIRECT("ST!D"&amp;MATCH(D30,ST!$K$1:$K$395)+1)-INDIRECT("ST!D"&amp;MATCH(D30,ST!$K$1:$K$395)))/(INDIRECT("ST!K"&amp;MATCH(D30,ST!$K$1:$K$395)+1)-INDIRECT("ST!K"&amp;MATCH(D30,ST!$K$1:$K$395))),"")</f>
        <v>2082.93360898169</v>
      </c>
      <c r="D30" s="61" t="n">
        <f aca="false">IF(B30&lt;&gt;"",$D$12+B30*3/INPUT!$C$4,"")</f>
        <v>15490.7221812498</v>
      </c>
      <c r="E30" s="62" t="n">
        <f aca="true">IF(B30&lt;&gt;"",INDIRECT("ST!N"&amp;MATCH(C30,ST!$D$1:$D$395,-1))+(C30-INDIRECT("ST!D"&amp;MATCH(C30,ST!$D$1:$D$395,-1)))*(INDIRECT("ST!N"&amp;MATCH(C30,ST!$D$1:$D$395,-1)+1)-INDIRECT("ST!N"&amp;MATCH(C30,ST!$D$1:$D$395,-1)))/(INDIRECT("ST!D"&amp;MATCH(C30,ST!$D$1:$D$395,-1)+1)-INDIRECT("ST!D"&amp;MATCH(C30,ST!$D$1:$D$395,-1))),"")</f>
        <v>755.571364833214</v>
      </c>
      <c r="F30" s="63" t="n">
        <f aca="true">IF(B30&lt;&gt;"",INDIRECT("ST!M"&amp;MATCH(C30,ST!$D$1:$D$395,-1))+(C30-INDIRECT("ST!D"&amp;MATCH(C30,ST!$D$1:$D$395,-1)))*(INDIRECT("ST!M"&amp;MATCH(C30,ST!$D$1:$D$395,-1)+1)-INDIRECT("ST!M"&amp;MATCH(C30,ST!$D$1:$D$395,-1)))/(INDIRECT("ST!D"&amp;MATCH(C30,ST!$D$1:$D$395,-1)+1)-INDIRECT("ST!D"&amp;MATCH(C30,ST!$D$1:$D$395,-1))),"")</f>
        <v>0.12341628972381</v>
      </c>
      <c r="G30" s="64" t="n">
        <f aca="true">IF(B30&lt;&gt;"",INDIRECT("ST!I"&amp;MATCH(C30,ST!$D$1:$D$395,-1))+(C30-INDIRECT("ST!D"&amp;MATCH(C30,ST!$D$1:$D$395,-1)))*(INDIRECT("ST!I"&amp;MATCH(C30,ST!$D$1:$D$395,-1)+1)-INDIRECT("ST!I"&amp;MATCH(C30,ST!$D$1:$D$395,-1)))/(INDIRECT("ST!D"&amp;MATCH(C30,ST!$D$1:$D$395,-1)+1)-INDIRECT("ST!D"&amp;MATCH(C30,ST!$D$1:$D$395,-1))),"")</f>
        <v>5.35573893497786</v>
      </c>
      <c r="H30" s="64" t="n">
        <f aca="false">IF(B30&lt;&gt;"",INPUT!$C$4*(G30-$G$12),"")</f>
        <v>0.557879810293245</v>
      </c>
      <c r="I30" s="65" t="n">
        <f aca="false">IF(B30&lt;&gt;"",(INPUT!$C$5/12/B30/3+0.5*INPUT!$C$4*((E30-$E$12)/(D30-$D$12)-$F$12)-INPUT!$C$12)*1000,"")</f>
        <v>2.35945067760144</v>
      </c>
      <c r="J30" s="65" t="n">
        <f aca="false">IF(B30&lt;&gt;"",INPUT!$C$6*5280/60^2*SIN(INPUT!$C$7*2*PI()/360)*(H30-B30*3/INPUT!$C$2)/3/B30*1000,"")</f>
        <v>0.746372117673811</v>
      </c>
      <c r="K30" s="65" t="n">
        <f aca="false">IF(AND(B30&lt;&gt;"",B30&lt;=INPUT!$C$13),B30*3*12*(INPUT!$C$15/1000+INPUT!$C$12 -0.5*INPUT!$C$4*((E30-$E$12)/(D30-$D$12)-$F$12))-INPUT!$C$5,"")</f>
        <v>107.525880026174</v>
      </c>
      <c r="L30" s="65" t="n">
        <f aca="false">IF(AND(B30&lt;&gt;"",B30&lt;=INPUT!$C$13),B30*3*12*( -0.5*INPUT!$C$4*((E30-$E$12)/(D30-$D$12)-$F$12))-INPUT!$C$5,"")</f>
        <v>-58.3559923623062</v>
      </c>
    </row>
    <row r="31" customFormat="false" ht="12.8" hidden="false" customHeight="false" outlineLevel="0" collapsed="false">
      <c r="B31" s="60" t="n">
        <f aca="false">IF(B30="","",IF(B30+$C$9&lt;=INPUT!$C$13,B30+$C$9,""))</f>
        <v>460</v>
      </c>
      <c r="C31" s="60" t="n">
        <f aca="true">IF(B31&lt;&gt;"",INDIRECT("ST!D"&amp;MATCH(D31,ST!$K$1:$K$395))+(D31-INDIRECT("ST!K"&amp;MATCH(D31,ST!$K$1:$K$395)))*(INDIRECT("ST!D"&amp;MATCH(D31,ST!$K$1:$K$395)+1)-INDIRECT("ST!D"&amp;MATCH(D31,ST!$K$1:$K$395)))/(INDIRECT("ST!K"&amp;MATCH(D31,ST!$K$1:$K$395)+1)-INDIRECT("ST!K"&amp;MATCH(D31,ST!$K$1:$K$395))),"")</f>
        <v>2057.45900669076</v>
      </c>
      <c r="D31" s="61" t="n">
        <f aca="false">IF(B31&lt;&gt;"",$D$12+B31*3/INPUT!$C$4,"")</f>
        <v>15737.6357614968</v>
      </c>
      <c r="E31" s="62" t="n">
        <f aca="true">IF(B31&lt;&gt;"",INDIRECT("ST!N"&amp;MATCH(C31,ST!$D$1:$D$395,-1))+(C31-INDIRECT("ST!D"&amp;MATCH(C31,ST!$D$1:$D$395,-1)))*(INDIRECT("ST!N"&amp;MATCH(C31,ST!$D$1:$D$395,-1)+1)-INDIRECT("ST!N"&amp;MATCH(C31,ST!$D$1:$D$395,-1)))/(INDIRECT("ST!D"&amp;MATCH(C31,ST!$D$1:$D$395,-1)+1)-INDIRECT("ST!D"&amp;MATCH(C31,ST!$D$1:$D$395,-1))),"")</f>
        <v>786.679055880765</v>
      </c>
      <c r="F31" s="63" t="n">
        <f aca="true">IF(B31&lt;&gt;"",INDIRECT("ST!M"&amp;MATCH(C31,ST!$D$1:$D$395,-1))+(C31-INDIRECT("ST!D"&amp;MATCH(C31,ST!$D$1:$D$395,-1)))*(INDIRECT("ST!M"&amp;MATCH(C31,ST!$D$1:$D$395,-1)+1)-INDIRECT("ST!M"&amp;MATCH(C31,ST!$D$1:$D$395,-1)))/(INDIRECT("ST!D"&amp;MATCH(C31,ST!$D$1:$D$395,-1)+1)-INDIRECT("ST!D"&amp;MATCH(C31,ST!$D$1:$D$395,-1))),"")</f>
        <v>0.127122122321666</v>
      </c>
      <c r="G31" s="64" t="n">
        <f aca="true">IF(B31&lt;&gt;"",INDIRECT("ST!I"&amp;MATCH(C31,ST!$D$1:$D$395,-1))+(C31-INDIRECT("ST!D"&amp;MATCH(C31,ST!$D$1:$D$395,-1)))*(INDIRECT("ST!I"&amp;MATCH(C31,ST!$D$1:$D$395,-1)+1)-INDIRECT("ST!I"&amp;MATCH(C31,ST!$D$1:$D$395,-1)))/(INDIRECT("ST!D"&amp;MATCH(C31,ST!$D$1:$D$395,-1)+1)-INDIRECT("ST!D"&amp;MATCH(C31,ST!$D$1:$D$395,-1))),"")</f>
        <v>5.47501093596848</v>
      </c>
      <c r="H31" s="64" t="n">
        <f aca="false">IF(B31&lt;&gt;"",INPUT!$C$4*(G31-$G$12),"")</f>
        <v>0.586862906533966</v>
      </c>
      <c r="I31" s="65" t="n">
        <f aca="false">IF(B31&lt;&gt;"",(INPUT!$C$5/12/B31/3+0.5*INPUT!$C$4*((E31-$E$12)/(D31-$D$12)-$F$12)-INPUT!$C$12)*1000,"")</f>
        <v>2.54433205290402</v>
      </c>
      <c r="J31" s="65" t="n">
        <f aca="false">IF(B31&lt;&gt;"",INPUT!$C$6*5280/60^2*SIN(INPUT!$C$7*2*PI()/360)*(H31-B31*3/INPUT!$C$2)/3/B31*1000,"")</f>
        <v>0.784897869848989</v>
      </c>
      <c r="K31" s="65" t="n">
        <f aca="false">IF(AND(B31&lt;&gt;"",B31&lt;=INPUT!$C$13),B31*3*12*(INPUT!$C$15/1000+INPUT!$C$12 -0.5*INPUT!$C$4*((E31-$E$12)/(D31-$D$12)-$F$12))-INPUT!$C$5,"")</f>
        <v>109.351784452353</v>
      </c>
      <c r="L31" s="65" t="n">
        <f aca="false">IF(AND(B31&lt;&gt;"",B31&lt;=INPUT!$C$13),B31*3*12*( -0.5*INPUT!$C$4*((E31-$E$12)/(D31-$D$12)-$F$12))-INPUT!$C$5,"")</f>
        <v>-64.0701730446944</v>
      </c>
    </row>
    <row r="32" customFormat="false" ht="12.8" hidden="false" customHeight="false" outlineLevel="0" collapsed="false">
      <c r="B32" s="60" t="n">
        <f aca="false">IF(B31="","",IF(B31+$C$9&lt;=INPUT!$C$13,B31+$C$9,""))</f>
        <v>480</v>
      </c>
      <c r="C32" s="60" t="n">
        <f aca="true">IF(B32&lt;&gt;"",INDIRECT("ST!D"&amp;MATCH(D32,ST!$K$1:$K$395))+(D32-INDIRECT("ST!K"&amp;MATCH(D32,ST!$K$1:$K$395)))*(INDIRECT("ST!D"&amp;MATCH(D32,ST!$K$1:$K$395)+1)-INDIRECT("ST!D"&amp;MATCH(D32,ST!$K$1:$K$395)))/(INDIRECT("ST!K"&amp;MATCH(D32,ST!$K$1:$K$395)+1)-INDIRECT("ST!K"&amp;MATCH(D32,ST!$K$1:$K$395))),"")</f>
        <v>2032.15423896524</v>
      </c>
      <c r="D32" s="61" t="n">
        <f aca="false">IF(B32&lt;&gt;"",$D$12+B32*3/INPUT!$C$4,"")</f>
        <v>15984.5493417437</v>
      </c>
      <c r="E32" s="62" t="n">
        <f aca="true">IF(B32&lt;&gt;"",INDIRECT("ST!N"&amp;MATCH(C32,ST!$D$1:$D$395,-1))+(C32-INDIRECT("ST!D"&amp;MATCH(C32,ST!$D$1:$D$395,-1)))*(INDIRECT("ST!N"&amp;MATCH(C32,ST!$D$1:$D$395,-1)+1)-INDIRECT("ST!N"&amp;MATCH(C32,ST!$D$1:$D$395,-1)))/(INDIRECT("ST!D"&amp;MATCH(C32,ST!$D$1:$D$395,-1)+1)-INDIRECT("ST!D"&amp;MATCH(C32,ST!$D$1:$D$395,-1))),"")</f>
        <v>818.718448606638</v>
      </c>
      <c r="F32" s="63" t="n">
        <f aca="true">IF(B32&lt;&gt;"",INDIRECT("ST!M"&amp;MATCH(C32,ST!$D$1:$D$395,-1))+(C32-INDIRECT("ST!D"&amp;MATCH(C32,ST!$D$1:$D$395,-1)))*(INDIRECT("ST!M"&amp;MATCH(C32,ST!$D$1:$D$395,-1)+1)-INDIRECT("ST!M"&amp;MATCH(C32,ST!$D$1:$D$395,-1)))/(INDIRECT("ST!D"&amp;MATCH(C32,ST!$D$1:$D$395,-1)+1)-INDIRECT("ST!D"&amp;MATCH(C32,ST!$D$1:$D$395,-1))),"")</f>
        <v>0.130920509525108</v>
      </c>
      <c r="G32" s="64" t="n">
        <f aca="true">IF(B32&lt;&gt;"",INDIRECT("ST!I"&amp;MATCH(C32,ST!$D$1:$D$395,-1))+(C32-INDIRECT("ST!D"&amp;MATCH(C32,ST!$D$1:$D$395,-1)))*(INDIRECT("ST!I"&amp;MATCH(C32,ST!$D$1:$D$395,-1)+1)-INDIRECT("ST!I"&amp;MATCH(C32,ST!$D$1:$D$395,-1)))/(INDIRECT("ST!D"&amp;MATCH(C32,ST!$D$1:$D$395,-1)+1)-INDIRECT("ST!D"&amp;MATCH(C32,ST!$D$1:$D$395,-1))),"")</f>
        <v>5.59576326492743</v>
      </c>
      <c r="H32" s="64" t="n">
        <f aca="false">IF(B32&lt;&gt;"",INPUT!$C$4*(G32-$G$12),"")</f>
        <v>0.61620572247099</v>
      </c>
      <c r="I32" s="65" t="n">
        <f aca="false">IF(B32&lt;&gt;"",(INPUT!$C$5/12/B32/3+0.5*INPUT!$C$4*((E32-$E$12)/(D32-$D$12)-$F$12)-INPUT!$C$12)*1000,"")</f>
        <v>2.73290944290471</v>
      </c>
      <c r="J32" s="65" t="n">
        <f aca="false">IF(B32&lt;&gt;"",INPUT!$C$6*5280/60^2*SIN(INPUT!$C$7*2*PI()/360)*(H32-B32*3/INPUT!$C$2)/3/B32*1000,"")</f>
        <v>0.823876954397832</v>
      </c>
      <c r="K32" s="65" t="n">
        <f aca="false">IF(AND(B32&lt;&gt;"",B32&lt;=INPUT!$C$13),B32*3*12*(INPUT!$C$15/1000+INPUT!$C$12 -0.5*INPUT!$C$4*((E32-$E$12)/(D32-$D$12)-$F$12))-INPUT!$C$5,"")</f>
        <v>110.847592564113</v>
      </c>
      <c r="L32" s="65" t="n">
        <f aca="false">IF(AND(B32&lt;&gt;"",B32&lt;=INPUT!$C$13),B32*3*12*( -0.5*INPUT!$C$4*((E32-$E$12)/(D32-$D$12)-$F$12))-INPUT!$C$5,"")</f>
        <v>-70.1144500415018</v>
      </c>
    </row>
    <row r="33" customFormat="false" ht="12.8" hidden="false" customHeight="false" outlineLevel="0" collapsed="false">
      <c r="B33" s="60" t="n">
        <f aca="false">IF(B32="","",IF(B32+$C$9&lt;=INPUT!$C$13,B32+$C$9,""))</f>
        <v>500</v>
      </c>
      <c r="C33" s="60" t="n">
        <f aca="true">IF(B33&lt;&gt;"",INDIRECT("ST!D"&amp;MATCH(D33,ST!$K$1:$K$395))+(D33-INDIRECT("ST!K"&amp;MATCH(D33,ST!$K$1:$K$395)))*(INDIRECT("ST!D"&amp;MATCH(D33,ST!$K$1:$K$395)+1)-INDIRECT("ST!D"&amp;MATCH(D33,ST!$K$1:$K$395)))/(INDIRECT("ST!K"&amp;MATCH(D33,ST!$K$1:$K$395)+1)-INDIRECT("ST!K"&amp;MATCH(D33,ST!$K$1:$K$395))),"")</f>
        <v>2007.01958757352</v>
      </c>
      <c r="D33" s="61" t="n">
        <f aca="false">IF(B33&lt;&gt;"",$D$12+B33*3/INPUT!$C$4,"")</f>
        <v>16231.4629219906</v>
      </c>
      <c r="E33" s="62" t="n">
        <f aca="true">IF(B33&lt;&gt;"",INDIRECT("ST!N"&amp;MATCH(C33,ST!$D$1:$D$395,-1))+(C33-INDIRECT("ST!D"&amp;MATCH(C33,ST!$D$1:$D$395,-1)))*(INDIRECT("ST!N"&amp;MATCH(C33,ST!$D$1:$D$395,-1)+1)-INDIRECT("ST!N"&amp;MATCH(C33,ST!$D$1:$D$395,-1)))/(INDIRECT("ST!D"&amp;MATCH(C33,ST!$D$1:$D$395,-1)+1)-INDIRECT("ST!D"&amp;MATCH(C33,ST!$D$1:$D$395,-1))),"")</f>
        <v>851.718222577657</v>
      </c>
      <c r="F33" s="63" t="n">
        <f aca="true">IF(B33&lt;&gt;"",INDIRECT("ST!M"&amp;MATCH(C33,ST!$D$1:$D$395,-1))+(C33-INDIRECT("ST!D"&amp;MATCH(C33,ST!$D$1:$D$395,-1)))*(INDIRECT("ST!M"&amp;MATCH(C33,ST!$D$1:$D$395,-1)+1)-INDIRECT("ST!M"&amp;MATCH(C33,ST!$D$1:$D$395,-1)))/(INDIRECT("ST!D"&amp;MATCH(C33,ST!$D$1:$D$395,-1)+1)-INDIRECT("ST!D"&amp;MATCH(C33,ST!$D$1:$D$395,-1))),"")</f>
        <v>0.134814843836531</v>
      </c>
      <c r="G33" s="64" t="n">
        <f aca="true">IF(B33&lt;&gt;"",INDIRECT("ST!I"&amp;MATCH(C33,ST!$D$1:$D$395,-1))+(C33-INDIRECT("ST!D"&amp;MATCH(C33,ST!$D$1:$D$395,-1)))*(INDIRECT("ST!I"&amp;MATCH(C33,ST!$D$1:$D$395,-1)+1)-INDIRECT("ST!I"&amp;MATCH(C33,ST!$D$1:$D$395,-1)))/(INDIRECT("ST!D"&amp;MATCH(C33,ST!$D$1:$D$395,-1)+1)-INDIRECT("ST!D"&amp;MATCH(C33,ST!$D$1:$D$395,-1))),"")</f>
        <v>5.71803107893316</v>
      </c>
      <c r="H33" s="64" t="n">
        <f aca="false">IF(B33&lt;&gt;"",INPUT!$C$4*(G33-$G$12),"")</f>
        <v>0.645916801274383</v>
      </c>
      <c r="I33" s="65" t="n">
        <f aca="false">IF(B33&lt;&gt;"",(INPUT!$C$5/12/B33/3+0.5*INPUT!$C$4*((E33-$E$12)/(D33-$D$12)-$F$12)-INPUT!$C$12)*1000,"")</f>
        <v>2.92530382575358</v>
      </c>
      <c r="J33" s="65" t="n">
        <f aca="false">IF(B33&lt;&gt;"",INPUT!$C$6*5280/60^2*SIN(INPUT!$C$7*2*PI()/360)*(H33-B33*3/INPUT!$C$2)/3/B33*1000,"")</f>
        <v>0.863338504653939</v>
      </c>
      <c r="K33" s="65" t="n">
        <f aca="false">IF(AND(B33&lt;&gt;"",B33&lt;=INPUT!$C$13),B33*3*12*(INPUT!$C$15/1000+INPUT!$C$12 -0.5*INPUT!$C$4*((E33-$E$12)/(D33-$D$12)-$F$12))-INPUT!$C$5,"")</f>
        <v>112.003143363004</v>
      </c>
      <c r="L33" s="65" t="n">
        <f aca="false">IF(AND(B33&lt;&gt;"",B33&lt;=INPUT!$C$13),B33*3*12*( -0.5*INPUT!$C$4*((E33-$E$12)/(D33-$D$12)-$F$12))-INPUT!$C$5,"")</f>
        <v>-76.4989843511775</v>
      </c>
    </row>
    <row r="34" customFormat="false" ht="12.8" hidden="false" customHeight="false" outlineLevel="0" collapsed="false">
      <c r="B34" s="60" t="n">
        <f aca="false">IF(B33="","",IF(B33+$C$9&lt;=INPUT!$C$13,B33+$C$9,""))</f>
        <v>520</v>
      </c>
      <c r="C34" s="60" t="n">
        <f aca="true">IF(B34&lt;&gt;"",INDIRECT("ST!D"&amp;MATCH(D34,ST!$K$1:$K$395))+(D34-INDIRECT("ST!K"&amp;MATCH(D34,ST!$K$1:$K$395)))*(INDIRECT("ST!D"&amp;MATCH(D34,ST!$K$1:$K$395)+1)-INDIRECT("ST!D"&amp;MATCH(D34,ST!$K$1:$K$395)))/(INDIRECT("ST!K"&amp;MATCH(D34,ST!$K$1:$K$395)+1)-INDIRECT("ST!K"&amp;MATCH(D34,ST!$K$1:$K$395))),"")</f>
        <v>1982.04698818133</v>
      </c>
      <c r="D34" s="61" t="n">
        <f aca="false">IF(B34&lt;&gt;"",$D$12+B34*3/INPUT!$C$4,"")</f>
        <v>16478.3765022375</v>
      </c>
      <c r="E34" s="62" t="n">
        <f aca="true">IF(B34&lt;&gt;"",INDIRECT("ST!N"&amp;MATCH(C34,ST!$D$1:$D$395,-1))+(C34-INDIRECT("ST!D"&amp;MATCH(C34,ST!$D$1:$D$395,-1)))*(INDIRECT("ST!N"&amp;MATCH(C34,ST!$D$1:$D$395,-1)+1)-INDIRECT("ST!N"&amp;MATCH(C34,ST!$D$1:$D$395,-1)))/(INDIRECT("ST!D"&amp;MATCH(C34,ST!$D$1:$D$395,-1)+1)-INDIRECT("ST!D"&amp;MATCH(C34,ST!$D$1:$D$395,-1))),"")</f>
        <v>885.690754599113</v>
      </c>
      <c r="F34" s="63" t="n">
        <f aca="true">IF(B34&lt;&gt;"",INDIRECT("ST!M"&amp;MATCH(C34,ST!$D$1:$D$395,-1))+(C34-INDIRECT("ST!D"&amp;MATCH(C34,ST!$D$1:$D$395,-1)))*(INDIRECT("ST!M"&amp;MATCH(C34,ST!$D$1:$D$395,-1)+1)-INDIRECT("ST!M"&amp;MATCH(C34,ST!$D$1:$D$395,-1)))/(INDIRECT("ST!D"&amp;MATCH(C34,ST!$D$1:$D$395,-1)+1)-INDIRECT("ST!D"&amp;MATCH(C34,ST!$D$1:$D$395,-1))),"")</f>
        <v>0.138806919337601</v>
      </c>
      <c r="G34" s="64" t="n">
        <f aca="true">IF(B34&lt;&gt;"",INDIRECT("ST!I"&amp;MATCH(C34,ST!$D$1:$D$395,-1))+(C34-INDIRECT("ST!D"&amp;MATCH(C34,ST!$D$1:$D$395,-1)))*(INDIRECT("ST!I"&amp;MATCH(C34,ST!$D$1:$D$395,-1)+1)-INDIRECT("ST!I"&amp;MATCH(C34,ST!$D$1:$D$395,-1)))/(INDIRECT("ST!D"&amp;MATCH(C34,ST!$D$1:$D$395,-1)+1)-INDIRECT("ST!D"&amp;MATCH(C34,ST!$D$1:$D$395,-1))),"")</f>
        <v>5.84182380478595</v>
      </c>
      <c r="H34" s="64" t="n">
        <f aca="false">IF(B34&lt;&gt;"",INPUT!$C$4*(G34-$G$12),"")</f>
        <v>0.67599843365661</v>
      </c>
      <c r="I34" s="65" t="n">
        <f aca="false">IF(B34&lt;&gt;"",(INPUT!$C$5/12/B34/3+0.5*INPUT!$C$4*((E34-$E$12)/(D34-$D$12)-$F$12)-INPUT!$C$12)*1000,"")</f>
        <v>3.12130902213979</v>
      </c>
      <c r="J34" s="65" t="n">
        <f aca="false">IF(B34&lt;&gt;"",INPUT!$C$6*5280/60^2*SIN(INPUT!$C$7*2*PI()/360)*(H34-B34*3/INPUT!$C$2)/3/B34*1000,"")</f>
        <v>0.903248388110159</v>
      </c>
      <c r="K34" s="65" t="n">
        <f aca="false">IF(AND(B34&lt;&gt;"",B34&lt;=INPUT!$C$13),B34*3*12*(INPUT!$C$15/1000+INPUT!$C$12 -0.5*INPUT!$C$4*((E34-$E$12)/(D34-$D$12)-$F$12))-INPUT!$C$5,"")</f>
        <v>112.814051821175</v>
      </c>
      <c r="L34" s="65" t="n">
        <f aca="false">IF(AND(B34&lt;&gt;"",B34&lt;=INPUT!$C$13),B34*3*12*( -0.5*INPUT!$C$4*((E34-$E$12)/(D34-$D$12)-$F$12))-INPUT!$C$5,"")</f>
        <v>-83.2281610015744</v>
      </c>
    </row>
    <row r="35" customFormat="false" ht="12.8" hidden="false" customHeight="false" outlineLevel="0" collapsed="false">
      <c r="B35" s="60" t="n">
        <f aca="false">IF(B34="","",IF(B34+$C$9&lt;=INPUT!$C$13,B34+$C$9,""))</f>
        <v>540</v>
      </c>
      <c r="C35" s="60" t="n">
        <f aca="true">IF(B35&lt;&gt;"",INDIRECT("ST!D"&amp;MATCH(D35,ST!$K$1:$K$395))+(D35-INDIRECT("ST!K"&amp;MATCH(D35,ST!$K$1:$K$395)))*(INDIRECT("ST!D"&amp;MATCH(D35,ST!$K$1:$K$395)+1)-INDIRECT("ST!D"&amp;MATCH(D35,ST!$K$1:$K$395)))/(INDIRECT("ST!K"&amp;MATCH(D35,ST!$K$1:$K$395)+1)-INDIRECT("ST!K"&amp;MATCH(D35,ST!$K$1:$K$395))),"")</f>
        <v>1957.23596506125</v>
      </c>
      <c r="D35" s="61" t="n">
        <f aca="false">IF(B35&lt;&gt;"",$D$12+B35*3/INPUT!$C$4,"")</f>
        <v>16725.2900824844</v>
      </c>
      <c r="E35" s="62" t="n">
        <f aca="true">IF(B35&lt;&gt;"",INDIRECT("ST!N"&amp;MATCH(C35,ST!$D$1:$D$395,-1))+(C35-INDIRECT("ST!D"&amp;MATCH(C35,ST!$D$1:$D$395,-1)))*(INDIRECT("ST!N"&amp;MATCH(C35,ST!$D$1:$D$395,-1)+1)-INDIRECT("ST!N"&amp;MATCH(C35,ST!$D$1:$D$395,-1)))/(INDIRECT("ST!D"&amp;MATCH(C35,ST!$D$1:$D$395,-1)+1)-INDIRECT("ST!D"&amp;MATCH(C35,ST!$D$1:$D$395,-1))),"")</f>
        <v>920.674834794173</v>
      </c>
      <c r="F35" s="63" t="n">
        <f aca="true">IF(B35&lt;&gt;"",INDIRECT("ST!M"&amp;MATCH(C35,ST!$D$1:$D$395,-1))+(C35-INDIRECT("ST!D"&amp;MATCH(C35,ST!$D$1:$D$395,-1)))*(INDIRECT("ST!M"&amp;MATCH(C35,ST!$D$1:$D$395,-1)+1)-INDIRECT("ST!M"&amp;MATCH(C35,ST!$D$1:$D$395,-1)))/(INDIRECT("ST!D"&amp;MATCH(C35,ST!$D$1:$D$395,-1)+1)-INDIRECT("ST!D"&amp;MATCH(C35,ST!$D$1:$D$395,-1))),"")</f>
        <v>0.142901251432332</v>
      </c>
      <c r="G35" s="64" t="n">
        <f aca="true">IF(B35&lt;&gt;"",INDIRECT("ST!I"&amp;MATCH(C35,ST!$D$1:$D$395,-1))+(C35-INDIRECT("ST!D"&amp;MATCH(C35,ST!$D$1:$D$395,-1)))*(INDIRECT("ST!I"&amp;MATCH(C35,ST!$D$1:$D$395,-1)+1)-INDIRECT("ST!I"&amp;MATCH(C35,ST!$D$1:$D$395,-1)))/(INDIRECT("ST!D"&amp;MATCH(C35,ST!$D$1:$D$395,-1)+1)-INDIRECT("ST!D"&amp;MATCH(C35,ST!$D$1:$D$395,-1))),"")</f>
        <v>5.96719188506694</v>
      </c>
      <c r="H35" s="64" t="n">
        <f aca="false">IF(B35&lt;&gt;"",INPUT!$C$4*(G35-$G$12),"")</f>
        <v>0.706462877164891</v>
      </c>
      <c r="I35" s="65" t="n">
        <f aca="false">IF(B35&lt;&gt;"",(INPUT!$C$5/12/B35/3+0.5*INPUT!$C$4*((E35-$E$12)/(D35-$D$12)-$F$12)-INPUT!$C$12)*1000,"")</f>
        <v>3.32123078055393</v>
      </c>
      <c r="J35" s="65" t="n">
        <f aca="false">IF(B35&lt;&gt;"",INPUT!$C$6*5280/60^2*SIN(INPUT!$C$7*2*PI()/360)*(H35-B35*3/INPUT!$C$2)/3/B35*1000,"")</f>
        <v>0.943667763644994</v>
      </c>
      <c r="K35" s="65" t="n">
        <f aca="false">IF(AND(B35&lt;&gt;"",B35&lt;=INPUT!$C$13),B35*3*12*(INPUT!$C$15/1000+INPUT!$C$12 -0.5*INPUT!$C$4*((E35-$E$12)/(D35-$D$12)-$F$12))-INPUT!$C$5,"")</f>
        <v>113.266574830726</v>
      </c>
      <c r="L35" s="65" t="n">
        <f aca="false">IF(AND(B35&lt;&gt;"",B35&lt;=INPUT!$C$13),B35*3*12*( -0.5*INPUT!$C$4*((E35-$E$12)/(D35-$D$12)-$F$12))-INPUT!$C$5,"")</f>
        <v>-90.3157231005903</v>
      </c>
    </row>
    <row r="36" customFormat="false" ht="12.8" hidden="false" customHeight="false" outlineLevel="0" collapsed="false">
      <c r="B36" s="60" t="n">
        <f aca="false">IF(B35="","",IF(B35+$C$9&lt;=INPUT!$C$13,B35+$C$9,""))</f>
        <v>560</v>
      </c>
      <c r="C36" s="60" t="n">
        <f aca="true">IF(B36&lt;&gt;"",INDIRECT("ST!D"&amp;MATCH(D36,ST!$K$1:$K$395))+(D36-INDIRECT("ST!K"&amp;MATCH(D36,ST!$K$1:$K$395)))*(INDIRECT("ST!D"&amp;MATCH(D36,ST!$K$1:$K$395)+1)-INDIRECT("ST!D"&amp;MATCH(D36,ST!$K$1:$K$395)))/(INDIRECT("ST!K"&amp;MATCH(D36,ST!$K$1:$K$395)+1)-INDIRECT("ST!K"&amp;MATCH(D36,ST!$K$1:$K$395))),"")</f>
        <v>1932.57858643591</v>
      </c>
      <c r="D36" s="61" t="n">
        <f aca="false">IF(B36&lt;&gt;"",$D$12+B36*3/INPUT!$C$4,"")</f>
        <v>16972.2036627313</v>
      </c>
      <c r="E36" s="62" t="n">
        <f aca="true">IF(B36&lt;&gt;"",INDIRECT("ST!N"&amp;MATCH(C36,ST!$D$1:$D$395,-1))+(C36-INDIRECT("ST!D"&amp;MATCH(C36,ST!$D$1:$D$395,-1)))*(INDIRECT("ST!N"&amp;MATCH(C36,ST!$D$1:$D$395,-1)+1)-INDIRECT("ST!N"&amp;MATCH(C36,ST!$D$1:$D$395,-1)))/(INDIRECT("ST!D"&amp;MATCH(C36,ST!$D$1:$D$395,-1)+1)-INDIRECT("ST!D"&amp;MATCH(C36,ST!$D$1:$D$395,-1))),"")</f>
        <v>956.685225367864</v>
      </c>
      <c r="F36" s="63" t="n">
        <f aca="true">IF(B36&lt;&gt;"",INDIRECT("ST!M"&amp;MATCH(C36,ST!$D$1:$D$395,-1))+(C36-INDIRECT("ST!D"&amp;MATCH(C36,ST!$D$1:$D$395,-1)))*(INDIRECT("ST!M"&amp;MATCH(C36,ST!$D$1:$D$395,-1)+1)-INDIRECT("ST!M"&amp;MATCH(C36,ST!$D$1:$D$395,-1)))/(INDIRECT("ST!D"&amp;MATCH(C36,ST!$D$1:$D$395,-1)+1)-INDIRECT("ST!D"&amp;MATCH(C36,ST!$D$1:$D$395,-1))),"")</f>
        <v>0.147099972696148</v>
      </c>
      <c r="G36" s="64" t="n">
        <f aca="true">IF(B36&lt;&gt;"",INDIRECT("ST!I"&amp;MATCH(C36,ST!$D$1:$D$395,-1))+(C36-INDIRECT("ST!D"&amp;MATCH(C36,ST!$D$1:$D$395,-1)))*(INDIRECT("ST!I"&amp;MATCH(C36,ST!$D$1:$D$395,-1)+1)-INDIRECT("ST!I"&amp;MATCH(C36,ST!$D$1:$D$395,-1)))/(INDIRECT("ST!D"&amp;MATCH(C36,ST!$D$1:$D$395,-1)+1)-INDIRECT("ST!D"&amp;MATCH(C36,ST!$D$1:$D$395,-1))),"")</f>
        <v>6.09414813996931</v>
      </c>
      <c r="H36" s="64" t="n">
        <f aca="false">IF(B36&lt;&gt;"",INPUT!$C$4*(G36-$G$12),"")</f>
        <v>0.737313247106167</v>
      </c>
      <c r="I36" s="65" t="n">
        <f aca="false">IF(B36&lt;&gt;"",(INPUT!$C$5/12/B36/3+0.5*INPUT!$C$4*((E36-$E$12)/(D36-$D$12)-$F$12)-INPUT!$C$12)*1000,"")</f>
        <v>3.52490890192293</v>
      </c>
      <c r="J36" s="65" t="n">
        <f aca="false">IF(B36&lt;&gt;"",INPUT!$C$6*5280/60^2*SIN(INPUT!$C$7*2*PI()/360)*(H36-B36*3/INPUT!$C$2)/3/B36*1000,"")</f>
        <v>0.984569239945556</v>
      </c>
      <c r="K36" s="65" t="n">
        <f aca="false">IF(AND(B36&lt;&gt;"",B36&lt;=INPUT!$C$13),B36*3*12*(INPUT!$C$15/1000+INPUT!$C$12 -0.5*INPUT!$C$4*((E36-$E$12)/(D36-$D$12)-$F$12))-INPUT!$C$5,"")</f>
        <v>113.355482230991</v>
      </c>
      <c r="L36" s="65" t="n">
        <f aca="false">IF(AND(B36&lt;&gt;"",B36&lt;=INPUT!$C$13),B36*3*12*( -0.5*INPUT!$C$4*((E36-$E$12)/(D36-$D$12)-$F$12))-INPUT!$C$5,"")</f>
        <v>-97.7669008088927</v>
      </c>
    </row>
    <row r="37" customFormat="false" ht="12.8" hidden="false" customHeight="false" outlineLevel="0" collapsed="false">
      <c r="B37" s="60" t="n">
        <f aca="false">IF(B36="","",IF(B36+$C$9&lt;=INPUT!$C$13,B36+$C$9,""))</f>
        <v>580</v>
      </c>
      <c r="C37" s="60" t="n">
        <f aca="true">IF(B37&lt;&gt;"",INDIRECT("ST!D"&amp;MATCH(D37,ST!$K$1:$K$395))+(D37-INDIRECT("ST!K"&amp;MATCH(D37,ST!$K$1:$K$395)))*(INDIRECT("ST!D"&amp;MATCH(D37,ST!$K$1:$K$395)+1)-INDIRECT("ST!D"&amp;MATCH(D37,ST!$K$1:$K$395)))/(INDIRECT("ST!K"&amp;MATCH(D37,ST!$K$1:$K$395)+1)-INDIRECT("ST!K"&amp;MATCH(D37,ST!$K$1:$K$395))),"")</f>
        <v>1908.06749696641</v>
      </c>
      <c r="D37" s="61" t="n">
        <f aca="false">IF(B37&lt;&gt;"",$D$12+B37*3/INPUT!$C$4,"")</f>
        <v>17219.1172429782</v>
      </c>
      <c r="E37" s="62" t="n">
        <f aca="true">IF(B37&lt;&gt;"",INDIRECT("ST!N"&amp;MATCH(C37,ST!$D$1:$D$395,-1))+(C37-INDIRECT("ST!D"&amp;MATCH(C37,ST!$D$1:$D$395,-1)))*(INDIRECT("ST!N"&amp;MATCH(C37,ST!$D$1:$D$395,-1)+1)-INDIRECT("ST!N"&amp;MATCH(C37,ST!$D$1:$D$395,-1)))/(INDIRECT("ST!D"&amp;MATCH(C37,ST!$D$1:$D$395,-1)+1)-INDIRECT("ST!D"&amp;MATCH(C37,ST!$D$1:$D$395,-1))),"")</f>
        <v>993.75007820718</v>
      </c>
      <c r="F37" s="63" t="n">
        <f aca="true">IF(B37&lt;&gt;"",INDIRECT("ST!M"&amp;MATCH(C37,ST!$D$1:$D$395,-1))+(C37-INDIRECT("ST!D"&amp;MATCH(C37,ST!$D$1:$D$395,-1)))*(INDIRECT("ST!M"&amp;MATCH(C37,ST!$D$1:$D$395,-1)+1)-INDIRECT("ST!M"&amp;MATCH(C37,ST!$D$1:$D$395,-1)))/(INDIRECT("ST!D"&amp;MATCH(C37,ST!$D$1:$D$395,-1)+1)-INDIRECT("ST!D"&amp;MATCH(C37,ST!$D$1:$D$395,-1))),"")</f>
        <v>0.15140665907734</v>
      </c>
      <c r="G37" s="64" t="n">
        <f aca="true">IF(B37&lt;&gt;"",INDIRECT("ST!I"&amp;MATCH(C37,ST!$D$1:$D$395,-1))+(C37-INDIRECT("ST!D"&amp;MATCH(C37,ST!$D$1:$D$395,-1)))*(INDIRECT("ST!I"&amp;MATCH(C37,ST!$D$1:$D$395,-1)+1)-INDIRECT("ST!I"&amp;MATCH(C37,ST!$D$1:$D$395,-1)))/(INDIRECT("ST!D"&amp;MATCH(C37,ST!$D$1:$D$395,-1)+1)-INDIRECT("ST!D"&amp;MATCH(C37,ST!$D$1:$D$395,-1))),"")</f>
        <v>6.22272623109937</v>
      </c>
      <c r="H37" s="64" t="n">
        <f aca="false">IF(B37&lt;&gt;"",INPUT!$C$4*(G37-$G$12),"")</f>
        <v>0.768557723250772</v>
      </c>
      <c r="I37" s="65" t="n">
        <f aca="false">IF(B37&lt;&gt;"",(INPUT!$C$5/12/B37/3+0.5*INPUT!$C$4*((E37-$E$12)/(D37-$D$12)-$F$12)-INPUT!$C$12)*1000,"")</f>
        <v>3.73243248110641</v>
      </c>
      <c r="J37" s="65" t="n">
        <f aca="false">IF(B37&lt;&gt;"",INPUT!$C$6*5280/60^2*SIN(INPUT!$C$7*2*PI()/360)*(H37-B37*3/INPUT!$C$2)/3/B37*1000,"")</f>
        <v>1.02597189277453</v>
      </c>
      <c r="K37" s="65" t="n">
        <f aca="false">IF(AND(B37&lt;&gt;"",B37&lt;=INPUT!$C$13),B37*3*12*(INPUT!$C$15/1000+INPUT!$C$12 -0.5*INPUT!$C$4*((E37-$E$12)/(D37-$D$12)-$F$12))-INPUT!$C$5,"")</f>
        <v>113.070799977318</v>
      </c>
      <c r="L37" s="65" t="n">
        <f aca="false">IF(AND(B37&lt;&gt;"",B37&lt;=INPUT!$C$13),B37*3*12*( -0.5*INPUT!$C$4*((E37-$E$12)/(D37-$D$12)-$F$12))-INPUT!$C$5,"")</f>
        <v>-105.591668171133</v>
      </c>
    </row>
    <row r="38" customFormat="false" ht="12.8" hidden="false" customHeight="false" outlineLevel="0" collapsed="false">
      <c r="B38" s="60" t="n">
        <f aca="false">IF(B37="","",IF(B37+$C$9&lt;=INPUT!$C$13,B37+$C$9,""))</f>
        <v>600</v>
      </c>
      <c r="C38" s="60" t="n">
        <f aca="true">IF(B38&lt;&gt;"",INDIRECT("ST!D"&amp;MATCH(D38,ST!$K$1:$K$395))+(D38-INDIRECT("ST!K"&amp;MATCH(D38,ST!$K$1:$K$395)))*(INDIRECT("ST!D"&amp;MATCH(D38,ST!$K$1:$K$395)+1)-INDIRECT("ST!D"&amp;MATCH(D38,ST!$K$1:$K$395)))/(INDIRECT("ST!K"&amp;MATCH(D38,ST!$K$1:$K$395)+1)-INDIRECT("ST!K"&amp;MATCH(D38,ST!$K$1:$K$395))),"")</f>
        <v>1883.70563498915</v>
      </c>
      <c r="D38" s="61" t="n">
        <f aca="false">IF(B38&lt;&gt;"",$D$12+B38*3/INPUT!$C$4,"")</f>
        <v>17466.0308232252</v>
      </c>
      <c r="E38" s="62" t="n">
        <f aca="true">IF(B38&lt;&gt;"",INDIRECT("ST!N"&amp;MATCH(C38,ST!$D$1:$D$395,-1))+(C38-INDIRECT("ST!D"&amp;MATCH(C38,ST!$D$1:$D$395,-1)))*(INDIRECT("ST!N"&amp;MATCH(C38,ST!$D$1:$D$395,-1)+1)-INDIRECT("ST!N"&amp;MATCH(C38,ST!$D$1:$D$395,-1)))/(INDIRECT("ST!D"&amp;MATCH(C38,ST!$D$1:$D$395,-1)+1)-INDIRECT("ST!D"&amp;MATCH(C38,ST!$D$1:$D$395,-1))),"")</f>
        <v>1031.90931497525</v>
      </c>
      <c r="F38" s="63" t="n">
        <f aca="true">IF(B38&lt;&gt;"",INDIRECT("ST!M"&amp;MATCH(C38,ST!$D$1:$D$395,-1))+(C38-INDIRECT("ST!D"&amp;MATCH(C38,ST!$D$1:$D$395,-1)))*(INDIRECT("ST!M"&amp;MATCH(C38,ST!$D$1:$D$395,-1)+1)-INDIRECT("ST!M"&amp;MATCH(C38,ST!$D$1:$D$395,-1)))/(INDIRECT("ST!D"&amp;MATCH(C38,ST!$D$1:$D$395,-1)+1)-INDIRECT("ST!D"&amp;MATCH(C38,ST!$D$1:$D$395,-1))),"")</f>
        <v>0.155826146263004</v>
      </c>
      <c r="G38" s="64" t="n">
        <f aca="true">IF(B38&lt;&gt;"",INDIRECT("ST!I"&amp;MATCH(C38,ST!$D$1:$D$395,-1))+(C38-INDIRECT("ST!D"&amp;MATCH(C38,ST!$D$1:$D$395,-1)))*(INDIRECT("ST!I"&amp;MATCH(C38,ST!$D$1:$D$395,-1)+1)-INDIRECT("ST!I"&amp;MATCH(C38,ST!$D$1:$D$395,-1)))/(INDIRECT("ST!D"&amp;MATCH(C38,ST!$D$1:$D$395,-1)+1)-INDIRECT("ST!D"&amp;MATCH(C38,ST!$D$1:$D$395,-1))),"")</f>
        <v>6.35297732276233</v>
      </c>
      <c r="H38" s="64" t="n">
        <f aca="false">IF(B38&lt;&gt;"",INPUT!$C$4*(G38-$G$12),"")</f>
        <v>0.80020873852487</v>
      </c>
      <c r="I38" s="65" t="n">
        <f aca="false">IF(B38&lt;&gt;"",(INPUT!$C$5/12/B38/3+0.5*INPUT!$C$4*((E38-$E$12)/(D38-$D$12)-$F$12)-INPUT!$C$12)*1000,"")</f>
        <v>3.94407178740228</v>
      </c>
      <c r="J38" s="65" t="n">
        <f aca="false">IF(B38&lt;&gt;"",INPUT!$C$6*5280/60^2*SIN(INPUT!$C$7*2*PI()/360)*(H38-B38*3/INPUT!$C$2)/3/B38*1000,"")</f>
        <v>1.06792690980336</v>
      </c>
      <c r="K38" s="65" t="n">
        <f aca="false">IF(AND(B38&lt;&gt;"",B38&lt;=INPUT!$C$13),B38*3*12*(INPUT!$C$15/1000+INPUT!$C$12 -0.5*INPUT!$C$4*((E38-$E$12)/(D38-$D$12)-$F$12))-INPUT!$C$5,"")</f>
        <v>112.398384063993</v>
      </c>
      <c r="L38" s="65" t="n">
        <f aca="false">IF(AND(B38&lt;&gt;"",B38&lt;=INPUT!$C$13),B38*3*12*( -0.5*INPUT!$C$4*((E38-$E$12)/(D38-$D$12)-$F$12))-INPUT!$C$5,"")</f>
        <v>-113.804169193025</v>
      </c>
    </row>
    <row r="39" customFormat="false" ht="12.8" hidden="false" customHeight="false" outlineLevel="0" collapsed="false">
      <c r="B39" s="60" t="n">
        <f aca="false">IF(B38="","",IF(B38+$C$9&lt;=INPUT!$C$13,B38+$C$9,""))</f>
        <v>620</v>
      </c>
      <c r="C39" s="60" t="n">
        <f aca="true">IF(B39&lt;&gt;"",INDIRECT("ST!D"&amp;MATCH(D39,ST!$K$1:$K$395))+(D39-INDIRECT("ST!K"&amp;MATCH(D39,ST!$K$1:$K$395)))*(INDIRECT("ST!D"&amp;MATCH(D39,ST!$K$1:$K$395)+1)-INDIRECT("ST!D"&amp;MATCH(D39,ST!$K$1:$K$395)))/(INDIRECT("ST!K"&amp;MATCH(D39,ST!$K$1:$K$395)+1)-INDIRECT("ST!K"&amp;MATCH(D39,ST!$K$1:$K$395))),"")</f>
        <v>1859.48713835339</v>
      </c>
      <c r="D39" s="61" t="n">
        <f aca="false">IF(B39&lt;&gt;"",$D$12+B39*3/INPUT!$C$4,"")</f>
        <v>17712.9444034721</v>
      </c>
      <c r="E39" s="62" t="n">
        <f aca="true">IF(B39&lt;&gt;"",INDIRECT("ST!N"&amp;MATCH(C39,ST!$D$1:$D$395,-1))+(C39-INDIRECT("ST!D"&amp;MATCH(C39,ST!$D$1:$D$395,-1)))*(INDIRECT("ST!N"&amp;MATCH(C39,ST!$D$1:$D$395,-1)+1)-INDIRECT("ST!N"&amp;MATCH(C39,ST!$D$1:$D$395,-1)))/(INDIRECT("ST!D"&amp;MATCH(C39,ST!$D$1:$D$395,-1)+1)-INDIRECT("ST!D"&amp;MATCH(C39,ST!$D$1:$D$395,-1))),"")</f>
        <v>1071.1561036614</v>
      </c>
      <c r="F39" s="63" t="n">
        <f aca="true">IF(B39&lt;&gt;"",INDIRECT("ST!M"&amp;MATCH(C39,ST!$D$1:$D$395,-1))+(C39-INDIRECT("ST!D"&amp;MATCH(C39,ST!$D$1:$D$395,-1)))*(INDIRECT("ST!M"&amp;MATCH(C39,ST!$D$1:$D$395,-1)+1)-INDIRECT("ST!M"&amp;MATCH(C39,ST!$D$1:$D$395,-1)))/(INDIRECT("ST!D"&amp;MATCH(C39,ST!$D$1:$D$395,-1)+1)-INDIRECT("ST!D"&amp;MATCH(C39,ST!$D$1:$D$395,-1))),"")</f>
        <v>0.160358483563047</v>
      </c>
      <c r="G39" s="64" t="n">
        <f aca="true">IF(B39&lt;&gt;"",INDIRECT("ST!I"&amp;MATCH(C39,ST!$D$1:$D$395,-1))+(C39-INDIRECT("ST!D"&amp;MATCH(C39,ST!$D$1:$D$395,-1)))*(INDIRECT("ST!I"&amp;MATCH(C39,ST!$D$1:$D$395,-1)+1)-INDIRECT("ST!I"&amp;MATCH(C39,ST!$D$1:$D$395,-1)))/(INDIRECT("ST!D"&amp;MATCH(C39,ST!$D$1:$D$395,-1)+1)-INDIRECT("ST!D"&amp;MATCH(C39,ST!$D$1:$D$395,-1))),"")</f>
        <v>6.48488091047693</v>
      </c>
      <c r="H39" s="64" t="n">
        <f aca="false">IF(B39&lt;&gt;"",INPUT!$C$4*(G39-$G$12),"")</f>
        <v>0.832261310339519</v>
      </c>
      <c r="I39" s="65" t="n">
        <f aca="false">IF(B39&lt;&gt;"",(INPUT!$C$5/12/B39/3+0.5*INPUT!$C$4*((E39-$E$12)/(D39-$D$12)-$F$12)-INPUT!$C$12)*1000,"")</f>
        <v>4.15932007748853</v>
      </c>
      <c r="J39" s="65" t="n">
        <f aca="false">IF(B39&lt;&gt;"",INPUT!$C$6*5280/60^2*SIN(INPUT!$C$7*2*PI()/360)*(H39-B39*3/INPUT!$C$2)/3/B39*1000,"")</f>
        <v>1.11034154720027</v>
      </c>
      <c r="K39" s="65" t="n">
        <f aca="false">IF(AND(B39&lt;&gt;"",B39&lt;=INPUT!$C$13),B39*3*12*(INPUT!$C$15/1000+INPUT!$C$12 -0.5*INPUT!$C$4*((E39-$E$12)/(D39-$D$12)-$F$12))-INPUT!$C$5,"")</f>
        <v>111.340655031401</v>
      </c>
      <c r="L39" s="65" t="n">
        <f aca="false">IF(AND(B39&lt;&gt;"",B39&lt;=INPUT!$C$13),B39*3*12*( -0.5*INPUT!$C$4*((E39-$E$12)/(D39-$D$12)-$F$12))-INPUT!$C$5,"")</f>
        <v>-122.401983334184</v>
      </c>
    </row>
    <row r="40" customFormat="false" ht="12.8" hidden="false" customHeight="false" outlineLevel="0" collapsed="false">
      <c r="B40" s="60" t="n">
        <f aca="false">IF(B39="","",IF(B39+$C$9&lt;=INPUT!$C$13,B39+$C$9,""))</f>
        <v>640</v>
      </c>
      <c r="C40" s="60" t="n">
        <f aca="true">IF(B40&lt;&gt;"",INDIRECT("ST!D"&amp;MATCH(D40,ST!$K$1:$K$395))+(D40-INDIRECT("ST!K"&amp;MATCH(D40,ST!$K$1:$K$395)))*(INDIRECT("ST!D"&amp;MATCH(D40,ST!$K$1:$K$395)+1)-INDIRECT("ST!D"&amp;MATCH(D40,ST!$K$1:$K$395)))/(INDIRECT("ST!K"&amp;MATCH(D40,ST!$K$1:$K$395)+1)-INDIRECT("ST!K"&amp;MATCH(D40,ST!$K$1:$K$395))),"")</f>
        <v>1835.42178310036</v>
      </c>
      <c r="D40" s="61" t="n">
        <f aca="false">IF(B40&lt;&gt;"",$D$12+B40*3/INPUT!$C$4,"")</f>
        <v>17959.857983719</v>
      </c>
      <c r="E40" s="62" t="n">
        <f aca="true">IF(B40&lt;&gt;"",INDIRECT("ST!N"&amp;MATCH(C40,ST!$D$1:$D$395,-1))+(C40-INDIRECT("ST!D"&amp;MATCH(C40,ST!$D$1:$D$395,-1)))*(INDIRECT("ST!N"&amp;MATCH(C40,ST!$D$1:$D$395,-1)+1)-INDIRECT("ST!N"&amp;MATCH(C40,ST!$D$1:$D$395,-1)))/(INDIRECT("ST!D"&amp;MATCH(C40,ST!$D$1:$D$395,-1)+1)-INDIRECT("ST!D"&amp;MATCH(C40,ST!$D$1:$D$395,-1))),"")</f>
        <v>1111.58227775514</v>
      </c>
      <c r="F40" s="63" t="n">
        <f aca="true">IF(B40&lt;&gt;"",INDIRECT("ST!M"&amp;MATCH(C40,ST!$D$1:$D$395,-1))+(C40-INDIRECT("ST!D"&amp;MATCH(C40,ST!$D$1:$D$395,-1)))*(INDIRECT("ST!M"&amp;MATCH(C40,ST!$D$1:$D$395,-1)+1)-INDIRECT("ST!M"&amp;MATCH(C40,ST!$D$1:$D$395,-1)))/(INDIRECT("ST!D"&amp;MATCH(C40,ST!$D$1:$D$395,-1)+1)-INDIRECT("ST!D"&amp;MATCH(C40,ST!$D$1:$D$395,-1))),"")</f>
        <v>0.165014033975665</v>
      </c>
      <c r="G40" s="64" t="n">
        <f aca="true">IF(B40&lt;&gt;"",INDIRECT("ST!I"&amp;MATCH(C40,ST!$D$1:$D$395,-1))+(C40-INDIRECT("ST!D"&amp;MATCH(C40,ST!$D$1:$D$395,-1)))*(INDIRECT("ST!I"&amp;MATCH(C40,ST!$D$1:$D$395,-1)+1)-INDIRECT("ST!I"&amp;MATCH(C40,ST!$D$1:$D$395,-1)))/(INDIRECT("ST!D"&amp;MATCH(C40,ST!$D$1:$D$395,-1)+1)-INDIRECT("ST!D"&amp;MATCH(C40,ST!$D$1:$D$395,-1))),"")</f>
        <v>6.61856539009893</v>
      </c>
      <c r="H40" s="64" t="n">
        <f aca="false">IF(B40&lt;&gt;"",INPUT!$C$4*(G40-$G$12),"")</f>
        <v>0.864746638887666</v>
      </c>
      <c r="I40" s="65" t="n">
        <f aca="false">IF(B40&lt;&gt;"",(INPUT!$C$5/12/B40/3+0.5*INPUT!$C$4*((E40-$E$12)/(D40-$D$12)-$F$12)-INPUT!$C$12)*1000,"")</f>
        <v>4.37925116427055</v>
      </c>
      <c r="J40" s="65" t="n">
        <f aca="false">IF(B40&lt;&gt;"",INPUT!$C$6*5280/60^2*SIN(INPUT!$C$7*2*PI()/360)*(H40-B40*3/INPUT!$C$2)/3/B40*1000,"")</f>
        <v>1.15341105036298</v>
      </c>
      <c r="K40" s="65" t="n">
        <f aca="false">IF(AND(B40&lt;&gt;"",B40&lt;=INPUT!$C$13),B40*3*12*(INPUT!$C$15/1000+INPUT!$C$12 -0.5*INPUT!$C$4*((E40-$E$12)/(D40-$D$12)-$F$12))-INPUT!$C$5,"")</f>
        <v>109.865076825215</v>
      </c>
      <c r="L40" s="65" t="n">
        <f aca="false">IF(AND(B40&lt;&gt;"",B40&lt;=INPUT!$C$13),B40*3*12*( -0.5*INPUT!$C$4*((E40-$E$12)/(D40-$D$12)-$F$12))-INPUT!$C$5,"")</f>
        <v>-131.417646648938</v>
      </c>
    </row>
    <row r="41" customFormat="false" ht="12.8" hidden="false" customHeight="false" outlineLevel="0" collapsed="false">
      <c r="B41" s="60" t="n">
        <f aca="false">IF(B40="","",IF(B40+$C$9&lt;=INPUT!$C$13,B40+$C$9,""))</f>
        <v>660</v>
      </c>
      <c r="C41" s="60" t="n">
        <f aca="true">IF(B41&lt;&gt;"",INDIRECT("ST!D"&amp;MATCH(D41,ST!$K$1:$K$395))+(D41-INDIRECT("ST!K"&amp;MATCH(D41,ST!$K$1:$K$395)))*(INDIRECT("ST!D"&amp;MATCH(D41,ST!$K$1:$K$395)+1)-INDIRECT("ST!D"&amp;MATCH(D41,ST!$K$1:$K$395)))/(INDIRECT("ST!K"&amp;MATCH(D41,ST!$K$1:$K$395)+1)-INDIRECT("ST!K"&amp;MATCH(D41,ST!$K$1:$K$395))),"")</f>
        <v>1811.49583606975</v>
      </c>
      <c r="D41" s="61" t="n">
        <f aca="false">IF(B41&lt;&gt;"",$D$12+B41*3/INPUT!$C$4,"")</f>
        <v>18206.7715639659</v>
      </c>
      <c r="E41" s="62" t="n">
        <f aca="true">IF(B41&lt;&gt;"",INDIRECT("ST!N"&amp;MATCH(C41,ST!$D$1:$D$395,-1))+(C41-INDIRECT("ST!D"&amp;MATCH(C41,ST!$D$1:$D$395,-1)))*(INDIRECT("ST!N"&amp;MATCH(C41,ST!$D$1:$D$395,-1)+1)-INDIRECT("ST!N"&amp;MATCH(C41,ST!$D$1:$D$395,-1)))/(INDIRECT("ST!D"&amp;MATCH(C41,ST!$D$1:$D$395,-1)+1)-INDIRECT("ST!D"&amp;MATCH(C41,ST!$D$1:$D$395,-1))),"")</f>
        <v>1153.14802275169</v>
      </c>
      <c r="F41" s="63" t="n">
        <f aca="true">IF(B41&lt;&gt;"",INDIRECT("ST!M"&amp;MATCH(C41,ST!$D$1:$D$395,-1))+(C41-INDIRECT("ST!D"&amp;MATCH(C41,ST!$D$1:$D$395,-1)))*(INDIRECT("ST!M"&amp;MATCH(C41,ST!$D$1:$D$395,-1)+1)-INDIRECT("ST!M"&amp;MATCH(C41,ST!$D$1:$D$395,-1)))/(INDIRECT("ST!D"&amp;MATCH(C41,ST!$D$1:$D$395,-1)+1)-INDIRECT("ST!D"&amp;MATCH(C41,ST!$D$1:$D$395,-1))),"")</f>
        <v>0.169789468303319</v>
      </c>
      <c r="G41" s="64" t="n">
        <f aca="true">IF(B41&lt;&gt;"",INDIRECT("ST!I"&amp;MATCH(C41,ST!$D$1:$D$395,-1))+(C41-INDIRECT("ST!D"&amp;MATCH(C41,ST!$D$1:$D$395,-1)))*(INDIRECT("ST!I"&amp;MATCH(C41,ST!$D$1:$D$395,-1)+1)-INDIRECT("ST!I"&amp;MATCH(C41,ST!$D$1:$D$395,-1)))/(INDIRECT("ST!D"&amp;MATCH(C41,ST!$D$1:$D$395,-1)+1)-INDIRECT("ST!D"&amp;MATCH(C41,ST!$D$1:$D$395,-1))),"")</f>
        <v>6.75396009529011</v>
      </c>
      <c r="H41" s="64" t="n">
        <f aca="false">IF(B41&lt;&gt;"",INPUT!$C$4*(G41-$G$12),"")</f>
        <v>0.897647552249121</v>
      </c>
      <c r="I41" s="65" t="n">
        <f aca="false">IF(B41&lt;&gt;"",(INPUT!$C$5/12/B41/3+0.5*INPUT!$C$4*((E41-$E$12)/(D41-$D$12)-$F$12)-INPUT!$C$12)*1000,"")</f>
        <v>4.60284565039924</v>
      </c>
      <c r="J41" s="65" t="n">
        <f aca="false">IF(B41&lt;&gt;"",INPUT!$C$6*5280/60^2*SIN(INPUT!$C$7*2*PI()/360)*(H41-B41*3/INPUT!$C$2)/3/B41*1000,"")</f>
        <v>1.19694868663124</v>
      </c>
      <c r="K41" s="65" t="n">
        <f aca="false">IF(AND(B41&lt;&gt;"",B41&lt;=INPUT!$C$13),B41*3*12*(INPUT!$C$15/1000+INPUT!$C$12 -0.5*INPUT!$C$4*((E41-$E$12)/(D41-$D$12)-$F$12))-INPUT!$C$5,"")</f>
        <v>107.985755485585</v>
      </c>
      <c r="L41" s="65" t="n">
        <f aca="false">IF(AND(B41&lt;&gt;"",B41&lt;=INPUT!$C$13),B41*3*12*( -0.5*INPUT!$C$4*((E41-$E$12)/(D41-$D$12)-$F$12))-INPUT!$C$5,"")</f>
        <v>-140.837053097135</v>
      </c>
    </row>
    <row r="42" customFormat="false" ht="12.8" hidden="false" customHeight="false" outlineLevel="0" collapsed="false">
      <c r="B42" s="60" t="n">
        <f aca="false">IF(B41="","",IF(B41+$C$9&lt;=INPUT!$C$13,B41+$C$9,""))</f>
        <v>680</v>
      </c>
      <c r="C42" s="60" t="n">
        <f aca="true">IF(B42&lt;&gt;"",INDIRECT("ST!D"&amp;MATCH(D42,ST!$K$1:$K$395))+(D42-INDIRECT("ST!K"&amp;MATCH(D42,ST!$K$1:$K$395)))*(INDIRECT("ST!D"&amp;MATCH(D42,ST!$K$1:$K$395)+1)-INDIRECT("ST!D"&amp;MATCH(D42,ST!$K$1:$K$395)))/(INDIRECT("ST!K"&amp;MATCH(D42,ST!$K$1:$K$395)+1)-INDIRECT("ST!K"&amp;MATCH(D42,ST!$K$1:$K$395))),"")</f>
        <v>1787.71568635053</v>
      </c>
      <c r="D42" s="61" t="n">
        <f aca="false">IF(B42&lt;&gt;"",$D$12+B42*3/INPUT!$C$4,"")</f>
        <v>18453.6851442128</v>
      </c>
      <c r="E42" s="62" t="n">
        <f aca="true">IF(B42&lt;&gt;"",INDIRECT("ST!N"&amp;MATCH(C42,ST!$D$1:$D$395,-1))+(C42-INDIRECT("ST!D"&amp;MATCH(C42,ST!$D$1:$D$395,-1)))*(INDIRECT("ST!N"&amp;MATCH(C42,ST!$D$1:$D$395,-1)+1)-INDIRECT("ST!N"&amp;MATCH(C42,ST!$D$1:$D$395,-1)))/(INDIRECT("ST!D"&amp;MATCH(C42,ST!$D$1:$D$395,-1)+1)-INDIRECT("ST!D"&amp;MATCH(C42,ST!$D$1:$D$395,-1))),"")</f>
        <v>1195.93489465797</v>
      </c>
      <c r="F42" s="63" t="n">
        <f aca="true">IF(B42&lt;&gt;"",INDIRECT("ST!M"&amp;MATCH(C42,ST!$D$1:$D$395,-1))+(C42-INDIRECT("ST!D"&amp;MATCH(C42,ST!$D$1:$D$395,-1)))*(INDIRECT("ST!M"&amp;MATCH(C42,ST!$D$1:$D$395,-1)+1)-INDIRECT("ST!M"&amp;MATCH(C42,ST!$D$1:$D$395,-1)))/(INDIRECT("ST!D"&amp;MATCH(C42,ST!$D$1:$D$395,-1)+1)-INDIRECT("ST!D"&amp;MATCH(C42,ST!$D$1:$D$395,-1))),"")</f>
        <v>0.174694268682462</v>
      </c>
      <c r="G42" s="64" t="n">
        <f aca="true">IF(B42&lt;&gt;"",INDIRECT("ST!I"&amp;MATCH(C42,ST!$D$1:$D$395,-1))+(C42-INDIRECT("ST!D"&amp;MATCH(C42,ST!$D$1:$D$395,-1)))*(INDIRECT("ST!I"&amp;MATCH(C42,ST!$D$1:$D$395,-1)+1)-INDIRECT("ST!I"&amp;MATCH(C42,ST!$D$1:$D$395,-1)))/(INDIRECT("ST!D"&amp;MATCH(C42,ST!$D$1:$D$395,-1)+1)-INDIRECT("ST!D"&amp;MATCH(C42,ST!$D$1:$D$395,-1))),"")</f>
        <v>6.89117642081957</v>
      </c>
      <c r="H42" s="64" t="n">
        <f aca="false">IF(B42&lt;&gt;"",INPUT!$C$4*(G42-$G$12),"")</f>
        <v>0.930991119352779</v>
      </c>
      <c r="I42" s="65" t="n">
        <f aca="false">IF(B42&lt;&gt;"",(INPUT!$C$5/12/B42/3+0.5*INPUT!$C$4*((E42-$E$12)/(D42-$D$12)-$F$12)-INPUT!$C$12)*1000,"")</f>
        <v>4.83096063805281</v>
      </c>
      <c r="J42" s="65" t="n">
        <f aca="false">IF(B42&lt;&gt;"",INPUT!$C$6*5280/60^2*SIN(INPUT!$C$7*2*PI()/360)*(H42-B42*3/INPUT!$C$2)/3/B42*1000,"")</f>
        <v>1.24110776335708</v>
      </c>
      <c r="K42" s="65" t="n">
        <f aca="false">IF(AND(B42&lt;&gt;"",B42&lt;=INPUT!$C$13),B42*3*12*(INPUT!$C$15/1000+INPUT!$C$12 -0.5*INPUT!$C$4*((E42-$E$12)/(D42-$D$12)-$F$12))-INPUT!$C$5,"")</f>
        <v>105.673796208601</v>
      </c>
      <c r="L42" s="65" t="n">
        <f aca="false">IF(AND(B42&lt;&gt;"",B42&lt;=INPUT!$C$13),B42*3*12*( -0.5*INPUT!$C$4*((E42-$E$12)/(D42-$D$12)-$F$12))-INPUT!$C$5,"")</f>
        <v>-150.689097482686</v>
      </c>
    </row>
    <row r="43" customFormat="false" ht="12.8" hidden="false" customHeight="false" outlineLevel="0" collapsed="false">
      <c r="B43" s="60" t="n">
        <f aca="false">IF(B42="","",IF(B42+$C$9&lt;=INPUT!$C$13,B42+$C$9,""))</f>
        <v>700</v>
      </c>
      <c r="C43" s="60" t="n">
        <f aca="true">IF(B43&lt;&gt;"",INDIRECT("ST!D"&amp;MATCH(D43,ST!$K$1:$K$395))+(D43-INDIRECT("ST!K"&amp;MATCH(D43,ST!$K$1:$K$395)))*(INDIRECT("ST!D"&amp;MATCH(D43,ST!$K$1:$K$395)+1)-INDIRECT("ST!D"&amp;MATCH(D43,ST!$K$1:$K$395)))/(INDIRECT("ST!K"&amp;MATCH(D43,ST!$K$1:$K$395)+1)-INDIRECT("ST!K"&amp;MATCH(D43,ST!$K$1:$K$395))),"")</f>
        <v>1764.07401938679</v>
      </c>
      <c r="D43" s="61" t="n">
        <f aca="false">IF(B43&lt;&gt;"",$D$12+B43*3/INPUT!$C$4,"")</f>
        <v>18700.5987244597</v>
      </c>
      <c r="E43" s="62" t="n">
        <f aca="true">IF(B43&lt;&gt;"",INDIRECT("ST!N"&amp;MATCH(C43,ST!$D$1:$D$395,-1))+(C43-INDIRECT("ST!D"&amp;MATCH(C43,ST!$D$1:$D$395,-1)))*(INDIRECT("ST!N"&amp;MATCH(C43,ST!$D$1:$D$395,-1)+1)-INDIRECT("ST!N"&amp;MATCH(C43,ST!$D$1:$D$395,-1)))/(INDIRECT("ST!D"&amp;MATCH(C43,ST!$D$1:$D$395,-1)+1)-INDIRECT("ST!D"&amp;MATCH(C43,ST!$D$1:$D$395,-1))),"")</f>
        <v>1239.9592941629</v>
      </c>
      <c r="F43" s="63" t="n">
        <f aca="true">IF(B43&lt;&gt;"",INDIRECT("ST!M"&amp;MATCH(C43,ST!$D$1:$D$395,-1))+(C43-INDIRECT("ST!D"&amp;MATCH(C43,ST!$D$1:$D$395,-1)))*(INDIRECT("ST!M"&amp;MATCH(C43,ST!$D$1:$D$395,-1)+1)-INDIRECT("ST!M"&amp;MATCH(C43,ST!$D$1:$D$395,-1)))/(INDIRECT("ST!D"&amp;MATCH(C43,ST!$D$1:$D$395,-1)+1)-INDIRECT("ST!D"&amp;MATCH(C43,ST!$D$1:$D$395,-1))),"")</f>
        <v>0.17973112922463</v>
      </c>
      <c r="G43" s="64" t="n">
        <f aca="true">IF(B43&lt;&gt;"",INDIRECT("ST!I"&amp;MATCH(C43,ST!$D$1:$D$395,-1))+(C43-INDIRECT("ST!D"&amp;MATCH(C43,ST!$D$1:$D$395,-1)))*(INDIRECT("ST!I"&amp;MATCH(C43,ST!$D$1:$D$395,-1)+1)-INDIRECT("ST!I"&amp;MATCH(C43,ST!$D$1:$D$395,-1)))/(INDIRECT("ST!D"&amp;MATCH(C43,ST!$D$1:$D$395,-1)+1)-INDIRECT("ST!D"&amp;MATCH(C43,ST!$D$1:$D$395,-1))),"")</f>
        <v>7.03022767823316</v>
      </c>
      <c r="H43" s="64" t="n">
        <f aca="false">IF(B43&lt;&gt;"",INPUT!$C$4*(G43-$G$12),"")</f>
        <v>0.964780574904282</v>
      </c>
      <c r="I43" s="65" t="n">
        <f aca="false">IF(B43&lt;&gt;"",(INPUT!$C$5/12/B43/3+0.5*INPUT!$C$4*((E43-$E$12)/(D43-$D$12)-$F$12)-INPUT!$C$12)*1000,"")</f>
        <v>5.06343923764343</v>
      </c>
      <c r="J43" s="65" t="n">
        <f aca="false">IF(B43&lt;&gt;"",INPUT!$C$6*5280/60^2*SIN(INPUT!$C$7*2*PI()/360)*(H43-B43*3/INPUT!$C$2)/3/B43*1000,"")</f>
        <v>1.28585760581052</v>
      </c>
      <c r="K43" s="65" t="n">
        <f aca="false">IF(AND(B43&lt;&gt;"",B43&lt;=INPUT!$C$13),B43*3*12*(INPUT!$C$15/1000+INPUT!$C$12 -0.5*INPUT!$C$4*((E43-$E$12)/(D43-$D$12)-$F$12))-INPUT!$C$5,"")</f>
        <v>102.923388328582</v>
      </c>
      <c r="L43" s="65" t="n">
        <f aca="false">IF(AND(B43&lt;&gt;"",B43&lt;=INPUT!$C$13),B43*3*12*( -0.5*INPUT!$C$4*((E43-$E$12)/(D43-$D$12)-$F$12))-INPUT!$C$5,"")</f>
        <v>-160.979590471273</v>
      </c>
    </row>
    <row r="44" customFormat="false" ht="12.8" hidden="false" customHeight="false" outlineLevel="0" collapsed="false">
      <c r="B44" s="60" t="n">
        <f aca="false">IF(B43="","",IF(B43+$C$9&lt;=INPUT!$C$13,B43+$C$9,""))</f>
        <v>720</v>
      </c>
      <c r="C44" s="60" t="n">
        <f aca="true">IF(B44&lt;&gt;"",INDIRECT("ST!D"&amp;MATCH(D44,ST!$K$1:$K$395))+(D44-INDIRECT("ST!K"&amp;MATCH(D44,ST!$K$1:$K$395)))*(INDIRECT("ST!D"&amp;MATCH(D44,ST!$K$1:$K$395)+1)-INDIRECT("ST!D"&amp;MATCH(D44,ST!$K$1:$K$395)))/(INDIRECT("ST!K"&amp;MATCH(D44,ST!$K$1:$K$395)+1)-INDIRECT("ST!K"&amp;MATCH(D44,ST!$K$1:$K$395))),"")</f>
        <v>1740.56296790764</v>
      </c>
      <c r="D44" s="61" t="n">
        <f aca="false">IF(B44&lt;&gt;"",$D$12+B44*3/INPUT!$C$4,"")</f>
        <v>18947.5123047066</v>
      </c>
      <c r="E44" s="62" t="n">
        <f aca="true">IF(B44&lt;&gt;"",INDIRECT("ST!N"&amp;MATCH(C44,ST!$D$1:$D$395,-1))+(C44-INDIRECT("ST!D"&amp;MATCH(C44,ST!$D$1:$D$395,-1)))*(INDIRECT("ST!N"&amp;MATCH(C44,ST!$D$1:$D$395,-1)+1)-INDIRECT("ST!N"&amp;MATCH(C44,ST!$D$1:$D$395,-1)))/(INDIRECT("ST!D"&amp;MATCH(C44,ST!$D$1:$D$395,-1)+1)-INDIRECT("ST!D"&amp;MATCH(C44,ST!$D$1:$D$395,-1))),"")</f>
        <v>1285.22322543436</v>
      </c>
      <c r="F44" s="63" t="n">
        <f aca="true">IF(B44&lt;&gt;"",INDIRECT("ST!M"&amp;MATCH(C44,ST!$D$1:$D$395,-1))+(C44-INDIRECT("ST!D"&amp;MATCH(C44,ST!$D$1:$D$395,-1)))*(INDIRECT("ST!M"&amp;MATCH(C44,ST!$D$1:$D$395,-1)+1)-INDIRECT("ST!M"&amp;MATCH(C44,ST!$D$1:$D$395,-1)))/(INDIRECT("ST!D"&amp;MATCH(C44,ST!$D$1:$D$395,-1)+1)-INDIRECT("ST!D"&amp;MATCH(C44,ST!$D$1:$D$395,-1))),"")</f>
        <v>0.184901251085226</v>
      </c>
      <c r="G44" s="64" t="n">
        <f aca="true">IF(B44&lt;&gt;"",INDIRECT("ST!I"&amp;MATCH(C44,ST!$D$1:$D$395,-1))+(C44-INDIRECT("ST!D"&amp;MATCH(C44,ST!$D$1:$D$395,-1)))*(INDIRECT("ST!I"&amp;MATCH(C44,ST!$D$1:$D$395,-1)+1)-INDIRECT("ST!I"&amp;MATCH(C44,ST!$D$1:$D$395,-1)))/(INDIRECT("ST!D"&amp;MATCH(C44,ST!$D$1:$D$395,-1)+1)-INDIRECT("ST!D"&amp;MATCH(C44,ST!$D$1:$D$395,-1))),"")</f>
        <v>7.1711064609915</v>
      </c>
      <c r="H44" s="64" t="n">
        <f aca="false">IF(B44&lt;&gt;"",INPUT!$C$4*(G44-$G$12),"")</f>
        <v>0.999014119114558</v>
      </c>
      <c r="I44" s="65" t="n">
        <f aca="false">IF(B44&lt;&gt;"",(INPUT!$C$5/12/B44/3+0.5*INPUT!$C$4*((E44-$E$12)/(D44-$D$12)-$F$12)-INPUT!$C$12)*1000,"")</f>
        <v>5.29994520931275</v>
      </c>
      <c r="J44" s="65" t="n">
        <f aca="false">IF(B44&lt;&gt;"",INPUT!$C$6*5280/60^2*SIN(INPUT!$C$7*2*PI()/360)*(H44-B44*3/INPUT!$C$2)/3/B44*1000,"")</f>
        <v>1.33113676272426</v>
      </c>
      <c r="K44" s="65" t="n">
        <f aca="false">IF(AND(B44&lt;&gt;"",B44&lt;=INPUT!$C$13),B44*3*12*(INPUT!$C$15/1000+INPUT!$C$12 -0.5*INPUT!$C$4*((E44-$E$12)/(D44-$D$12)-$F$12))-INPUT!$C$5,"")</f>
        <v>99.7338217808726</v>
      </c>
      <c r="L44" s="65" t="n">
        <f aca="false">IF(AND(B44&lt;&gt;"",B44&lt;=INPUT!$C$13),B44*3*12*( -0.5*INPUT!$C$4*((E44-$E$12)/(D44-$D$12)-$F$12))-INPUT!$C$5,"")</f>
        <v>-171.709242127549</v>
      </c>
    </row>
    <row r="45" customFormat="false" ht="12.8" hidden="false" customHeight="false" outlineLevel="0" collapsed="false">
      <c r="B45" s="60" t="n">
        <f aca="false">IF(B44="","",IF(B44+$C$9&lt;=INPUT!$C$13,B44+$C$9,""))</f>
        <v>740</v>
      </c>
      <c r="C45" s="60" t="n">
        <f aca="true">IF(B45&lt;&gt;"",INDIRECT("ST!D"&amp;MATCH(D45,ST!$K$1:$K$395))+(D45-INDIRECT("ST!K"&amp;MATCH(D45,ST!$K$1:$K$395)))*(INDIRECT("ST!D"&amp;MATCH(D45,ST!$K$1:$K$395)+1)-INDIRECT("ST!D"&amp;MATCH(D45,ST!$K$1:$K$395)))/(INDIRECT("ST!K"&amp;MATCH(D45,ST!$K$1:$K$395)+1)-INDIRECT("ST!K"&amp;MATCH(D45,ST!$K$1:$K$395))),"")</f>
        <v>1717.191572907</v>
      </c>
      <c r="D45" s="61" t="n">
        <f aca="false">IF(B45&lt;&gt;"",$D$12+B45*3/INPUT!$C$4,"")</f>
        <v>19194.4258849535</v>
      </c>
      <c r="E45" s="62" t="n">
        <f aca="true">IF(B45&lt;&gt;"",INDIRECT("ST!N"&amp;MATCH(C45,ST!$D$1:$D$395,-1))+(C45-INDIRECT("ST!D"&amp;MATCH(C45,ST!$D$1:$D$395,-1)))*(INDIRECT("ST!N"&amp;MATCH(C45,ST!$D$1:$D$395,-1)+1)-INDIRECT("ST!N"&amp;MATCH(C45,ST!$D$1:$D$395,-1)))/(INDIRECT("ST!D"&amp;MATCH(C45,ST!$D$1:$D$395,-1)+1)-INDIRECT("ST!D"&amp;MATCH(C45,ST!$D$1:$D$395,-1))),"")</f>
        <v>1331.83064350122</v>
      </c>
      <c r="F45" s="63" t="n">
        <f aca="true">IF(B45&lt;&gt;"",INDIRECT("ST!M"&amp;MATCH(C45,ST!$D$1:$D$395,-1))+(C45-INDIRECT("ST!D"&amp;MATCH(C45,ST!$D$1:$D$395,-1)))*(INDIRECT("ST!M"&amp;MATCH(C45,ST!$D$1:$D$395,-1)+1)-INDIRECT("ST!M"&amp;MATCH(C45,ST!$D$1:$D$395,-1)))/(INDIRECT("ST!D"&amp;MATCH(C45,ST!$D$1:$D$395,-1)+1)-INDIRECT("ST!D"&amp;MATCH(C45,ST!$D$1:$D$395,-1))),"")</f>
        <v>0.190216917626022</v>
      </c>
      <c r="G45" s="64" t="n">
        <f aca="true">IF(B45&lt;&gt;"",INDIRECT("ST!I"&amp;MATCH(C45,ST!$D$1:$D$395,-1))+(C45-INDIRECT("ST!D"&amp;MATCH(C45,ST!$D$1:$D$395,-1)))*(INDIRECT("ST!I"&amp;MATCH(C45,ST!$D$1:$D$395,-1)+1)-INDIRECT("ST!I"&amp;MATCH(C45,ST!$D$1:$D$395,-1)))/(INDIRECT("ST!D"&amp;MATCH(C45,ST!$D$1:$D$395,-1)+1)-INDIRECT("ST!D"&amp;MATCH(C45,ST!$D$1:$D$395,-1))),"")</f>
        <v>7.31395439266044</v>
      </c>
      <c r="H45" s="64" t="n">
        <f aca="false">IF(B45&lt;&gt;"",INPUT!$C$4*(G45-$G$12),"")</f>
        <v>1.03372616651011</v>
      </c>
      <c r="I45" s="65" t="n">
        <f aca="false">IF(B45&lt;&gt;"",(INPUT!$C$5/12/B45/3+0.5*INPUT!$C$4*((E45-$E$12)/(D45-$D$12)-$F$12)-INPUT!$C$12)*1000,"")</f>
        <v>5.54153454102288</v>
      </c>
      <c r="J45" s="65" t="n">
        <f aca="false">IF(B45&lt;&gt;"",INPUT!$C$6*5280/60^2*SIN(INPUT!$C$7*2*PI()/360)*(H45-B45*3/INPUT!$C$2)/3/B45*1000,"")</f>
        <v>1.3771296799478</v>
      </c>
      <c r="K45" s="65" t="n">
        <f aca="false">IF(AND(B45&lt;&gt;"",B45&lt;=INPUT!$C$13),B45*3*12*(INPUT!$C$15/1000+INPUT!$C$12 -0.5*INPUT!$C$4*((E45-$E$12)/(D45-$D$12)-$F$12))-INPUT!$C$5,"")</f>
        <v>96.0682659224721</v>
      </c>
      <c r="L45" s="65" t="n">
        <f aca="false">IF(AND(B45&lt;&gt;"",B45&lt;=INPUT!$C$13),B45*3*12*( -0.5*INPUT!$C$4*((E45-$E$12)/(D45-$D$12)-$F$12))-INPUT!$C$5,"")</f>
        <v>-182.914883094517</v>
      </c>
    </row>
    <row r="46" customFormat="false" ht="12.8" hidden="false" customHeight="false" outlineLevel="0" collapsed="false">
      <c r="B46" s="60" t="n">
        <f aca="false">IF(B45="","",IF(B45+$C$9&lt;=INPUT!$C$13,B45+$C$9,""))</f>
        <v>760</v>
      </c>
      <c r="C46" s="60" t="n">
        <f aca="true">IF(B46&lt;&gt;"",INDIRECT("ST!D"&amp;MATCH(D46,ST!$K$1:$K$395))+(D46-INDIRECT("ST!K"&amp;MATCH(D46,ST!$K$1:$K$395)))*(INDIRECT("ST!D"&amp;MATCH(D46,ST!$K$1:$K$395)+1)-INDIRECT("ST!D"&amp;MATCH(D46,ST!$K$1:$K$395)))/(INDIRECT("ST!K"&amp;MATCH(D46,ST!$K$1:$K$395)+1)-INDIRECT("ST!K"&amp;MATCH(D46,ST!$K$1:$K$395))),"")</f>
        <v>1693.95258772778</v>
      </c>
      <c r="D46" s="61" t="n">
        <f aca="false">IF(B46&lt;&gt;"",$D$12+B46*3/INPUT!$C$4,"")</f>
        <v>19441.3394652005</v>
      </c>
      <c r="E46" s="62" t="n">
        <f aca="true">IF(B46&lt;&gt;"",INDIRECT("ST!N"&amp;MATCH(C46,ST!$D$1:$D$395,-1))+(C46-INDIRECT("ST!D"&amp;MATCH(C46,ST!$D$1:$D$395,-1)))*(INDIRECT("ST!N"&amp;MATCH(C46,ST!$D$1:$D$395,-1)+1)-INDIRECT("ST!N"&amp;MATCH(C46,ST!$D$1:$D$395,-1)))/(INDIRECT("ST!D"&amp;MATCH(C46,ST!$D$1:$D$395,-1)+1)-INDIRECT("ST!D"&amp;MATCH(C46,ST!$D$1:$D$395,-1))),"")</f>
        <v>1379.76434857753</v>
      </c>
      <c r="F46" s="63" t="n">
        <f aca="true">IF(B46&lt;&gt;"",INDIRECT("ST!M"&amp;MATCH(C46,ST!$D$1:$D$395,-1))+(C46-INDIRECT("ST!D"&amp;MATCH(C46,ST!$D$1:$D$395,-1)))*(INDIRECT("ST!M"&amp;MATCH(C46,ST!$D$1:$D$395,-1)+1)-INDIRECT("ST!M"&amp;MATCH(C46,ST!$D$1:$D$395,-1)))/(INDIRECT("ST!D"&amp;MATCH(C46,ST!$D$1:$D$395,-1)+1)-INDIRECT("ST!D"&amp;MATCH(C46,ST!$D$1:$D$395,-1))),"")</f>
        <v>0.195677391612635</v>
      </c>
      <c r="G46" s="64" t="n">
        <f aca="true">IF(B46&lt;&gt;"",INDIRECT("ST!I"&amp;MATCH(C46,ST!$D$1:$D$395,-1))+(C46-INDIRECT("ST!D"&amp;MATCH(C46,ST!$D$1:$D$395,-1)))*(INDIRECT("ST!I"&amp;MATCH(C46,ST!$D$1:$D$395,-1)+1)-INDIRECT("ST!I"&amp;MATCH(C46,ST!$D$1:$D$395,-1)))/(INDIRECT("ST!D"&amp;MATCH(C46,ST!$D$1:$D$395,-1)+1)-INDIRECT("ST!D"&amp;MATCH(C46,ST!$D$1:$D$395,-1))),"")</f>
        <v>7.45873479551676</v>
      </c>
      <c r="H46" s="64" t="n">
        <f aca="false">IF(B46&lt;&gt;"",INPUT!$C$4*(G46-$G$12),"")</f>
        <v>1.0689078044042</v>
      </c>
      <c r="I46" s="65" t="n">
        <f aca="false">IF(B46&lt;&gt;"",(INPUT!$C$5/12/B46/3+0.5*INPUT!$C$4*((E46-$E$12)/(D46-$D$12)-$F$12)-INPUT!$C$12)*1000,"")</f>
        <v>5.78758318896345</v>
      </c>
      <c r="J46" s="65" t="n">
        <f aca="false">IF(B46&lt;&gt;"",INPUT!$C$6*5280/60^2*SIN(INPUT!$C$7*2*PI()/360)*(H46-B46*3/INPUT!$C$2)/3/B46*1000,"")</f>
        <v>1.42372267491036</v>
      </c>
      <c r="K46" s="65" t="n">
        <f aca="false">IF(AND(B46&lt;&gt;"",B46&lt;=INPUT!$C$13),B46*3*12*(INPUT!$C$15/1000+INPUT!$C$12 -0.5*INPUT!$C$4*((E46-$E$12)/(D46-$D$12)-$F$12))-INPUT!$C$5,"")</f>
        <v>91.9328145343446</v>
      </c>
      <c r="L46" s="65" t="n">
        <f aca="false">IF(AND(B46&lt;&gt;"",B46&lt;=INPUT!$C$13),B46*3*12*( -0.5*INPUT!$C$4*((E46-$E$12)/(D46-$D$12)-$F$12))-INPUT!$C$5,"")</f>
        <v>-194.590419591212</v>
      </c>
    </row>
    <row r="47" customFormat="false" ht="12.8" hidden="false" customHeight="false" outlineLevel="0" collapsed="false">
      <c r="B47" s="60" t="n">
        <f aca="false">IF(B46="","",IF(B46+$C$9&lt;=INPUT!$C$13,B46+$C$9,""))</f>
        <v>780</v>
      </c>
      <c r="C47" s="60" t="n">
        <f aca="true">IF(B47&lt;&gt;"",INDIRECT("ST!D"&amp;MATCH(D47,ST!$K$1:$K$395))+(D47-INDIRECT("ST!K"&amp;MATCH(D47,ST!$K$1:$K$395)))*(INDIRECT("ST!D"&amp;MATCH(D47,ST!$K$1:$K$395)+1)-INDIRECT("ST!D"&amp;MATCH(D47,ST!$K$1:$K$395)))/(INDIRECT("ST!K"&amp;MATCH(D47,ST!$K$1:$K$395)+1)-INDIRECT("ST!K"&amp;MATCH(D47,ST!$K$1:$K$395))),"")</f>
        <v>1670.84724245371</v>
      </c>
      <c r="D47" s="61" t="n">
        <f aca="false">IF(B47&lt;&gt;"",$D$12+B47*3/INPUT!$C$4,"")</f>
        <v>19688.2530454474</v>
      </c>
      <c r="E47" s="62" t="n">
        <f aca="true">IF(B47&lt;&gt;"",INDIRECT("ST!N"&amp;MATCH(C47,ST!$D$1:$D$395,-1))+(C47-INDIRECT("ST!D"&amp;MATCH(C47,ST!$D$1:$D$395,-1)))*(INDIRECT("ST!N"&amp;MATCH(C47,ST!$D$1:$D$395,-1)+1)-INDIRECT("ST!N"&amp;MATCH(C47,ST!$D$1:$D$395,-1)))/(INDIRECT("ST!D"&amp;MATCH(C47,ST!$D$1:$D$395,-1)+1)-INDIRECT("ST!D"&amp;MATCH(C47,ST!$D$1:$D$395,-1))),"")</f>
        <v>1429.04863451813</v>
      </c>
      <c r="F47" s="63" t="n">
        <f aca="true">IF(B47&lt;&gt;"",INDIRECT("ST!M"&amp;MATCH(C47,ST!$D$1:$D$395,-1))+(C47-INDIRECT("ST!D"&amp;MATCH(C47,ST!$D$1:$D$395,-1)))*(INDIRECT("ST!M"&amp;MATCH(C47,ST!$D$1:$D$395,-1)+1)-INDIRECT("ST!M"&amp;MATCH(C47,ST!$D$1:$D$395,-1)))/(INDIRECT("ST!D"&amp;MATCH(C47,ST!$D$1:$D$395,-1)+1)-INDIRECT("ST!D"&amp;MATCH(C47,ST!$D$1:$D$395,-1))),"")</f>
        <v>0.201286437727531</v>
      </c>
      <c r="G47" s="64" t="n">
        <f aca="true">IF(B47&lt;&gt;"",INDIRECT("ST!I"&amp;MATCH(C47,ST!$D$1:$D$395,-1))+(C47-INDIRECT("ST!D"&amp;MATCH(C47,ST!$D$1:$D$395,-1)))*(INDIRECT("ST!I"&amp;MATCH(C47,ST!$D$1:$D$395,-1)+1)-INDIRECT("ST!I"&amp;MATCH(C47,ST!$D$1:$D$395,-1)))/(INDIRECT("ST!D"&amp;MATCH(C47,ST!$D$1:$D$395,-1)+1)-INDIRECT("ST!D"&amp;MATCH(C47,ST!$D$1:$D$395,-1))),"")</f>
        <v>7.60547171254575</v>
      </c>
      <c r="H47" s="64" t="n">
        <f aca="false">IF(B47&lt;&gt;"",INPUT!$C$4*(G47-$G$12),"")</f>
        <v>1.10456487524224</v>
      </c>
      <c r="I47" s="65" t="n">
        <f aca="false">IF(B47&lt;&gt;"",(INPUT!$C$5/12/B47/3+0.5*INPUT!$C$4*((E47-$E$12)/(D47-$D$12)-$F$12)-INPUT!$C$12)*1000,"")</f>
        <v>6.03805465185047</v>
      </c>
      <c r="J47" s="65" t="n">
        <f aca="false">IF(B47&lt;&gt;"",INPUT!$C$6*5280/60^2*SIN(INPUT!$C$7*2*PI()/360)*(H47-B47*3/INPUT!$C$2)/3/B47*1000,"")</f>
        <v>1.47090620710194</v>
      </c>
      <c r="K47" s="65" t="n">
        <f aca="false">IF(AND(B47&lt;&gt;"",B47&lt;=INPUT!$C$13),B47*3*12*(INPUT!$C$15/1000+INPUT!$C$12 -0.5*INPUT!$C$4*((E47-$E$12)/(D47-$D$12)-$F$12))-INPUT!$C$5,"")</f>
        <v>87.318860449486</v>
      </c>
      <c r="L47" s="65" t="n">
        <f aca="false">IF(AND(B47&lt;&gt;"",B47&lt;=INPUT!$C$13),B47*3*12*( -0.5*INPUT!$C$4*((E47-$E$12)/(D47-$D$12)-$F$12))-INPUT!$C$5,"")</f>
        <v>-206.744458784637</v>
      </c>
    </row>
    <row r="48" customFormat="false" ht="12.8" hidden="false" customHeight="false" outlineLevel="0" collapsed="false">
      <c r="B48" s="60" t="n">
        <f aca="false">IF(B47="","",IF(B47+$C$9&lt;=INPUT!$C$13,B47+$C$9,""))</f>
        <v>800</v>
      </c>
      <c r="C48" s="60" t="n">
        <f aca="true">IF(B48&lt;&gt;"",INDIRECT("ST!D"&amp;MATCH(D48,ST!$K$1:$K$395))+(D48-INDIRECT("ST!K"&amp;MATCH(D48,ST!$K$1:$K$395)))*(INDIRECT("ST!D"&amp;MATCH(D48,ST!$K$1:$K$395)+1)-INDIRECT("ST!D"&amp;MATCH(D48,ST!$K$1:$K$395)))/(INDIRECT("ST!K"&amp;MATCH(D48,ST!$K$1:$K$395)+1)-INDIRECT("ST!K"&amp;MATCH(D48,ST!$K$1:$K$395))),"")</f>
        <v>1647.87509681261</v>
      </c>
      <c r="D48" s="61" t="n">
        <f aca="false">IF(B48&lt;&gt;"",$D$12+B48*3/INPUT!$C$4,"")</f>
        <v>19935.1666256943</v>
      </c>
      <c r="E48" s="62" t="n">
        <f aca="true">IF(B48&lt;&gt;"",INDIRECT("ST!N"&amp;MATCH(C48,ST!$D$1:$D$395,-1))+(C48-INDIRECT("ST!D"&amp;MATCH(C48,ST!$D$1:$D$395,-1)))*(INDIRECT("ST!N"&amp;MATCH(C48,ST!$D$1:$D$395,-1)+1)-INDIRECT("ST!N"&amp;MATCH(C48,ST!$D$1:$D$395,-1)))/(INDIRECT("ST!D"&amp;MATCH(C48,ST!$D$1:$D$395,-1)+1)-INDIRECT("ST!D"&amp;MATCH(C48,ST!$D$1:$D$395,-1))),"")</f>
        <v>1479.7811411879</v>
      </c>
      <c r="F48" s="63" t="n">
        <f aca="true">IF(B48&lt;&gt;"",INDIRECT("ST!M"&amp;MATCH(C48,ST!$D$1:$D$395,-1))+(C48-INDIRECT("ST!D"&amp;MATCH(C48,ST!$D$1:$D$395,-1)))*(INDIRECT("ST!M"&amp;MATCH(C48,ST!$D$1:$D$395,-1)+1)-INDIRECT("ST!M"&amp;MATCH(C48,ST!$D$1:$D$395,-1)))/(INDIRECT("ST!D"&amp;MATCH(C48,ST!$D$1:$D$395,-1)+1)-INDIRECT("ST!D"&amp;MATCH(C48,ST!$D$1:$D$395,-1))),"")</f>
        <v>0.207056070639204</v>
      </c>
      <c r="G48" s="64" t="n">
        <f aca="true">IF(B48&lt;&gt;"",INDIRECT("ST!I"&amp;MATCH(C48,ST!$D$1:$D$395,-1))+(C48-INDIRECT("ST!D"&amp;MATCH(C48,ST!$D$1:$D$395,-1)))*(INDIRECT("ST!I"&amp;MATCH(C48,ST!$D$1:$D$395,-1)+1)-INDIRECT("ST!I"&amp;MATCH(C48,ST!$D$1:$D$395,-1)))/(INDIRECT("ST!D"&amp;MATCH(C48,ST!$D$1:$D$395,-1)+1)-INDIRECT("ST!D"&amp;MATCH(C48,ST!$D$1:$D$395,-1))),"")</f>
        <v>7.75429432998257</v>
      </c>
      <c r="H48" s="64" t="n">
        <f aca="false">IF(B48&lt;&gt;"",INPUT!$C$4*(G48-$G$12),"")</f>
        <v>1.14072877127939</v>
      </c>
      <c r="I48" s="65" t="n">
        <f aca="false">IF(B48&lt;&gt;"",(INPUT!$C$5/12/B48/3+0.5*INPUT!$C$4*((E48-$E$12)/(D48-$D$12)-$F$12)-INPUT!$C$12)*1000,"")</f>
        <v>6.29381837197575</v>
      </c>
      <c r="J48" s="65" t="n">
        <f aca="false">IF(B48&lt;&gt;"",INPUT!$C$6*5280/60^2*SIN(INPUT!$C$7*2*PI()/360)*(H48-B48*3/INPUT!$C$2)/3/B48*1000,"")</f>
        <v>1.51882782778957</v>
      </c>
      <c r="K48" s="65" t="n">
        <f aca="false">IF(AND(B48&lt;&gt;"",B48&lt;=INPUT!$C$13),B48*3*12*(INPUT!$C$15/1000+INPUT!$C$12 -0.5*INPUT!$C$4*((E48-$E$12)/(D48-$D$12)-$F$12))-INPUT!$C$5,"")</f>
        <v>82.1918104496085</v>
      </c>
      <c r="L48" s="65" t="n">
        <f aca="false">IF(AND(B48&lt;&gt;"",B48&lt;=INPUT!$C$13),B48*3*12*( -0.5*INPUT!$C$4*((E48-$E$12)/(D48-$D$12)-$F$12))-INPUT!$C$5,"")</f>
        <v>-219.411593893082</v>
      </c>
    </row>
    <row r="49" customFormat="false" ht="12.8" hidden="false" customHeight="false" outlineLevel="0" collapsed="false">
      <c r="B49" s="60" t="n">
        <f aca="false">IF(B48="","",IF(B48+$C$9&lt;=INPUT!$C$13,B48+$C$9,""))</f>
        <v>820</v>
      </c>
      <c r="C49" s="60" t="n">
        <f aca="true">IF(B49&lt;&gt;"",INDIRECT("ST!D"&amp;MATCH(D49,ST!$K$1:$K$395))+(D49-INDIRECT("ST!K"&amp;MATCH(D49,ST!$K$1:$K$395)))*(INDIRECT("ST!D"&amp;MATCH(D49,ST!$K$1:$K$395)+1)-INDIRECT("ST!D"&amp;MATCH(D49,ST!$K$1:$K$395)))/(INDIRECT("ST!K"&amp;MATCH(D49,ST!$K$1:$K$395)+1)-INDIRECT("ST!K"&amp;MATCH(D49,ST!$K$1:$K$395))),"")</f>
        <v>1625.0322963197</v>
      </c>
      <c r="D49" s="61" t="n">
        <f aca="false">IF(B49&lt;&gt;"",$D$12+B49*3/INPUT!$C$4,"")</f>
        <v>20182.0802059412</v>
      </c>
      <c r="E49" s="62" t="n">
        <f aca="true">IF(B49&lt;&gt;"",INDIRECT("ST!N"&amp;MATCH(C49,ST!$D$1:$D$395,-1))+(C49-INDIRECT("ST!D"&amp;MATCH(C49,ST!$D$1:$D$395,-1)))*(INDIRECT("ST!N"&amp;MATCH(C49,ST!$D$1:$D$395,-1)+1)-INDIRECT("ST!N"&amp;MATCH(C49,ST!$D$1:$D$395,-1)))/(INDIRECT("ST!D"&amp;MATCH(C49,ST!$D$1:$D$395,-1)+1)-INDIRECT("ST!D"&amp;MATCH(C49,ST!$D$1:$D$395,-1))),"")</f>
        <v>1531.968190338</v>
      </c>
      <c r="F49" s="63" t="n">
        <f aca="true">IF(B49&lt;&gt;"",INDIRECT("ST!M"&amp;MATCH(C49,ST!$D$1:$D$395,-1))+(C49-INDIRECT("ST!D"&amp;MATCH(C49,ST!$D$1:$D$395,-1)))*(INDIRECT("ST!M"&amp;MATCH(C49,ST!$D$1:$D$395,-1)+1)-INDIRECT("ST!M"&amp;MATCH(C49,ST!$D$1:$D$395,-1)))/(INDIRECT("ST!D"&amp;MATCH(C49,ST!$D$1:$D$395,-1)+1)-INDIRECT("ST!D"&amp;MATCH(C49,ST!$D$1:$D$395,-1))),"")</f>
        <v>0.212988332280768</v>
      </c>
      <c r="G49" s="64" t="n">
        <f aca="true">IF(B49&lt;&gt;"",INDIRECT("ST!I"&amp;MATCH(C49,ST!$D$1:$D$395,-1))+(C49-INDIRECT("ST!D"&amp;MATCH(C49,ST!$D$1:$D$395,-1)))*(INDIRECT("ST!I"&amp;MATCH(C49,ST!$D$1:$D$395,-1)+1)-INDIRECT("ST!I"&amp;MATCH(C49,ST!$D$1:$D$395,-1)))/(INDIRECT("ST!D"&amp;MATCH(C49,ST!$D$1:$D$395,-1)+1)-INDIRECT("ST!D"&amp;MATCH(C49,ST!$D$1:$D$395,-1))),"")</f>
        <v>7.90519963392462</v>
      </c>
      <c r="H49" s="64" t="n">
        <f aca="false">IF(B49&lt;&gt;"",INPUT!$C$4*(G49-$G$12),"")</f>
        <v>1.17739876013731</v>
      </c>
      <c r="I49" s="65" t="n">
        <f aca="false">IF(B49&lt;&gt;"",(INPUT!$C$5/12/B49/3+0.5*INPUT!$C$4*((E49-$E$12)/(D49-$D$12)-$F$12)-INPUT!$C$12)*1000,"")</f>
        <v>6.55456298358308</v>
      </c>
      <c r="J49" s="65" t="n">
        <f aca="false">IF(B49&lt;&gt;"",INPUT!$C$6*5280/60^2*SIN(INPUT!$C$7*2*PI()/360)*(H49-B49*3/INPUT!$C$2)/3/B49*1000,"")</f>
        <v>1.56742916401465</v>
      </c>
      <c r="K49" s="65" t="n">
        <f aca="false">IF(AND(B49&lt;&gt;"",B49&lt;=INPUT!$C$13),B49*3*12*(INPUT!$C$15/1000+INPUT!$C$12 -0.5*INPUT!$C$4*((E49-$E$12)/(D49-$D$12)-$F$12))-INPUT!$C$5,"")</f>
        <v>76.5494247762001</v>
      </c>
      <c r="L49" s="65" t="n">
        <f aca="false">IF(AND(B49&lt;&gt;"",B49&lt;=INPUT!$C$13),B49*3*12*( -0.5*INPUT!$C$4*((E49-$E$12)/(D49-$D$12)-$F$12))-INPUT!$C$5,"")</f>
        <v>-232.594064675058</v>
      </c>
    </row>
    <row r="50" customFormat="false" ht="12.8" hidden="false" customHeight="false" outlineLevel="0" collapsed="false">
      <c r="B50" s="60" t="n">
        <f aca="false">IF(B49="","",IF(B49+$C$9&lt;=INPUT!$C$13,B49+$C$9,""))</f>
        <v>840</v>
      </c>
      <c r="C50" s="60" t="n">
        <f aca="true">IF(B50&lt;&gt;"",INDIRECT("ST!D"&amp;MATCH(D50,ST!$K$1:$K$395))+(D50-INDIRECT("ST!K"&amp;MATCH(D50,ST!$K$1:$K$395)))*(INDIRECT("ST!D"&amp;MATCH(D50,ST!$K$1:$K$395)+1)-INDIRECT("ST!D"&amp;MATCH(D50,ST!$K$1:$K$395)))/(INDIRECT("ST!K"&amp;MATCH(D50,ST!$K$1:$K$395)+1)-INDIRECT("ST!K"&amp;MATCH(D50,ST!$K$1:$K$395))),"")</f>
        <v>1602.32129205159</v>
      </c>
      <c r="D50" s="61" t="n">
        <f aca="false">IF(B50&lt;&gt;"",$D$12+B50*3/INPUT!$C$4,"")</f>
        <v>20428.9937861881</v>
      </c>
      <c r="E50" s="62" t="n">
        <f aca="true">IF(B50&lt;&gt;"",INDIRECT("ST!N"&amp;MATCH(C50,ST!$D$1:$D$395,-1))+(C50-INDIRECT("ST!D"&amp;MATCH(C50,ST!$D$1:$D$395,-1)))*(INDIRECT("ST!N"&amp;MATCH(C50,ST!$D$1:$D$395,-1)+1)-INDIRECT("ST!N"&amp;MATCH(C50,ST!$D$1:$D$395,-1)))/(INDIRECT("ST!D"&amp;MATCH(C50,ST!$D$1:$D$395,-1)+1)-INDIRECT("ST!D"&amp;MATCH(C50,ST!$D$1:$D$395,-1))),"")</f>
        <v>1585.62925931833</v>
      </c>
      <c r="F50" s="63" t="n">
        <f aca="true">IF(B50&lt;&gt;"",INDIRECT("ST!M"&amp;MATCH(C50,ST!$D$1:$D$395,-1))+(C50-INDIRECT("ST!D"&amp;MATCH(C50,ST!$D$1:$D$395,-1)))*(INDIRECT("ST!M"&amp;MATCH(C50,ST!$D$1:$D$395,-1)+1)-INDIRECT("ST!M"&amp;MATCH(C50,ST!$D$1:$D$395,-1)))/(INDIRECT("ST!D"&amp;MATCH(C50,ST!$D$1:$D$395,-1)+1)-INDIRECT("ST!D"&amp;MATCH(C50,ST!$D$1:$D$395,-1))),"")</f>
        <v>0.219086717485612</v>
      </c>
      <c r="G50" s="64" t="n">
        <f aca="true">IF(B50&lt;&gt;"",INDIRECT("ST!I"&amp;MATCH(C50,ST!$D$1:$D$395,-1))+(C50-INDIRECT("ST!D"&amp;MATCH(C50,ST!$D$1:$D$395,-1)))*(INDIRECT("ST!I"&amp;MATCH(C50,ST!$D$1:$D$395,-1)+1)-INDIRECT("ST!I"&amp;MATCH(C50,ST!$D$1:$D$395,-1)))/(INDIRECT("ST!D"&amp;MATCH(C50,ST!$D$1:$D$395,-1)+1)-INDIRECT("ST!D"&amp;MATCH(C50,ST!$D$1:$D$395,-1))),"")</f>
        <v>8.05820323702404</v>
      </c>
      <c r="H50" s="64" t="n">
        <f aca="false">IF(B50&lt;&gt;"",INPUT!$C$4*(G50-$G$12),"")</f>
        <v>1.21457863569047</v>
      </c>
      <c r="I50" s="65" t="n">
        <f aca="false">IF(B50&lt;&gt;"",(INPUT!$C$5/12/B50/3+0.5*INPUT!$C$4*((E50-$E$12)/(D50-$D$12)-$F$12)-INPUT!$C$12)*1000,"")</f>
        <v>6.82016090673179</v>
      </c>
      <c r="J50" s="65" t="n">
        <f aca="false">IF(B50&lt;&gt;"",INPUT!$C$6*5280/60^2*SIN(INPUT!$C$7*2*PI()/360)*(H50-B50*3/INPUT!$C$2)/3/B50*1000,"")</f>
        <v>1.61668374541825</v>
      </c>
      <c r="K50" s="65" t="n">
        <f aca="false">IF(AND(B50&lt;&gt;"",B50&lt;=INPUT!$C$13),B50*3*12*(INPUT!$C$15/1000+INPUT!$C$12 -0.5*INPUT!$C$4*((E50-$E$12)/(D50-$D$12)-$F$12))-INPUT!$C$5,"")</f>
        <v>70.3848027210661</v>
      </c>
      <c r="L50" s="65" t="n">
        <f aca="false">IF(AND(B50&lt;&gt;"",B50&lt;=INPUT!$C$13),B50*3*12*( -0.5*INPUT!$C$4*((E50-$E$12)/(D50-$D$12)-$F$12))-INPUT!$C$5,"")</f>
        <v>-246.298771838759</v>
      </c>
    </row>
    <row r="51" customFormat="false" ht="12.8" hidden="false" customHeight="false" outlineLevel="0" collapsed="false">
      <c r="B51" s="60" t="n">
        <f aca="false">IF(B50="","",IF(B50+$C$9&lt;=INPUT!$C$13,B50+$C$9,""))</f>
        <v>860</v>
      </c>
      <c r="C51" s="60" t="n">
        <f aca="true">IF(B51&lt;&gt;"",INDIRECT("ST!D"&amp;MATCH(D51,ST!$K$1:$K$395))+(D51-INDIRECT("ST!K"&amp;MATCH(D51,ST!$K$1:$K$395)))*(INDIRECT("ST!D"&amp;MATCH(D51,ST!$K$1:$K$395)+1)-INDIRECT("ST!D"&amp;MATCH(D51,ST!$K$1:$K$395)))/(INDIRECT("ST!K"&amp;MATCH(D51,ST!$K$1:$K$395)+1)-INDIRECT("ST!K"&amp;MATCH(D51,ST!$K$1:$K$395))),"")</f>
        <v>1579.74721017166</v>
      </c>
      <c r="D51" s="61" t="n">
        <f aca="false">IF(B51&lt;&gt;"",$D$12+B51*3/INPUT!$C$4,"")</f>
        <v>20675.907366435</v>
      </c>
      <c r="E51" s="62" t="n">
        <f aca="true">IF(B51&lt;&gt;"",INDIRECT("ST!N"&amp;MATCH(C51,ST!$D$1:$D$395,-1))+(C51-INDIRECT("ST!D"&amp;MATCH(C51,ST!$D$1:$D$395,-1)))*(INDIRECT("ST!N"&amp;MATCH(C51,ST!$D$1:$D$395,-1)+1)-INDIRECT("ST!N"&amp;MATCH(C51,ST!$D$1:$D$395,-1)))/(INDIRECT("ST!D"&amp;MATCH(C51,ST!$D$1:$D$395,-1)+1)-INDIRECT("ST!D"&amp;MATCH(C51,ST!$D$1:$D$395,-1))),"")</f>
        <v>1640.81604928492</v>
      </c>
      <c r="F51" s="63" t="n">
        <f aca="true">IF(B51&lt;&gt;"",INDIRECT("ST!M"&amp;MATCH(C51,ST!$D$1:$D$395,-1))+(C51-INDIRECT("ST!D"&amp;MATCH(C51,ST!$D$1:$D$395,-1)))*(INDIRECT("ST!M"&amp;MATCH(C51,ST!$D$1:$D$395,-1)+1)-INDIRECT("ST!M"&amp;MATCH(C51,ST!$D$1:$D$395,-1)))/(INDIRECT("ST!D"&amp;MATCH(C51,ST!$D$1:$D$395,-1)+1)-INDIRECT("ST!D"&amp;MATCH(C51,ST!$D$1:$D$395,-1))),"")</f>
        <v>0.225358396407868</v>
      </c>
      <c r="G51" s="64" t="n">
        <f aca="true">IF(B51&lt;&gt;"",INDIRECT("ST!I"&amp;MATCH(C51,ST!$D$1:$D$395,-1))+(C51-INDIRECT("ST!D"&amp;MATCH(C51,ST!$D$1:$D$395,-1)))*(INDIRECT("ST!I"&amp;MATCH(C51,ST!$D$1:$D$395,-1)+1)-INDIRECT("ST!I"&amp;MATCH(C51,ST!$D$1:$D$395,-1)))/(INDIRECT("ST!D"&amp;MATCH(C51,ST!$D$1:$D$395,-1)+1)-INDIRECT("ST!D"&amp;MATCH(C51,ST!$D$1:$D$395,-1))),"")</f>
        <v>8.21336572759474</v>
      </c>
      <c r="H51" s="64" t="n">
        <f aca="false">IF(B51&lt;&gt;"",INPUT!$C$4*(G51-$G$12),"")</f>
        <v>1.25228312089915</v>
      </c>
      <c r="I51" s="65" t="n">
        <f aca="false">IF(B51&lt;&gt;"",(INPUT!$C$5/12/B51/3+0.5*INPUT!$C$4*((E51-$E$12)/(D51-$D$12)-$F$12)-INPUT!$C$12)*1000,"")</f>
        <v>7.09086518588101</v>
      </c>
      <c r="J51" s="65" t="n">
        <f aca="false">IF(B51&lt;&gt;"",INPUT!$C$6*5280/60^2*SIN(INPUT!$C$7*2*PI()/360)*(H51-B51*3/INPUT!$C$2)/3/B51*1000,"")</f>
        <v>1.66662969317037</v>
      </c>
      <c r="K51" s="65" t="n">
        <f aca="false">IF(AND(B51&lt;&gt;"",B51&lt;=INPUT!$C$13),B51*3*12*(INPUT!$C$15/1000+INPUT!$C$12 -0.5*INPUT!$C$4*((E51-$E$12)/(D51-$D$12)-$F$12))-INPUT!$C$5,"")</f>
        <v>63.6796268748222</v>
      </c>
      <c r="L51" s="65" t="n">
        <f aca="false">IF(AND(B51&lt;&gt;"",B51&lt;=INPUT!$C$13),B51*3*12*( -0.5*INPUT!$C$4*((E51-$E$12)/(D51-$D$12)-$F$12))-INPUT!$C$5,"")</f>
        <v>-260.54403279357</v>
      </c>
    </row>
    <row r="52" customFormat="false" ht="12.8" hidden="false" customHeight="false" outlineLevel="0" collapsed="false">
      <c r="B52" s="60" t="n">
        <f aca="false">IF(B51="","",IF(B51+$C$9&lt;=INPUT!$C$13,B51+$C$9,""))</f>
        <v>880</v>
      </c>
      <c r="C52" s="60" t="n">
        <f aca="true">IF(B52&lt;&gt;"",INDIRECT("ST!D"&amp;MATCH(D52,ST!$K$1:$K$395))+(D52-INDIRECT("ST!K"&amp;MATCH(D52,ST!$K$1:$K$395)))*(INDIRECT("ST!D"&amp;MATCH(D52,ST!$K$1:$K$395)+1)-INDIRECT("ST!D"&amp;MATCH(D52,ST!$K$1:$K$395)))/(INDIRECT("ST!K"&amp;MATCH(D52,ST!$K$1:$K$395)+1)-INDIRECT("ST!K"&amp;MATCH(D52,ST!$K$1:$K$395))),"")</f>
        <v>1557.31839759073</v>
      </c>
      <c r="D52" s="61" t="n">
        <f aca="false">IF(B52&lt;&gt;"",$D$12+B52*3/INPUT!$C$4,"")</f>
        <v>20922.8209466819</v>
      </c>
      <c r="E52" s="62" t="n">
        <f aca="true">IF(B52&lt;&gt;"",INDIRECT("ST!N"&amp;MATCH(C52,ST!$D$1:$D$395,-1))+(C52-INDIRECT("ST!D"&amp;MATCH(C52,ST!$D$1:$D$395,-1)))*(INDIRECT("ST!N"&amp;MATCH(C52,ST!$D$1:$D$395,-1)+1)-INDIRECT("ST!N"&amp;MATCH(C52,ST!$D$1:$D$395,-1)))/(INDIRECT("ST!D"&amp;MATCH(C52,ST!$D$1:$D$395,-1)+1)-INDIRECT("ST!D"&amp;MATCH(C52,ST!$D$1:$D$395,-1))),"")</f>
        <v>1697.63743351782</v>
      </c>
      <c r="F52" s="63" t="n">
        <f aca="true">IF(B52&lt;&gt;"",INDIRECT("ST!M"&amp;MATCH(C52,ST!$D$1:$D$395,-1))+(C52-INDIRECT("ST!D"&amp;MATCH(C52,ST!$D$1:$D$395,-1)))*(INDIRECT("ST!M"&amp;MATCH(C52,ST!$D$1:$D$395,-1)+1)-INDIRECT("ST!M"&amp;MATCH(C52,ST!$D$1:$D$395,-1)))/(INDIRECT("ST!D"&amp;MATCH(C52,ST!$D$1:$D$395,-1)+1)-INDIRECT("ST!D"&amp;MATCH(C52,ST!$D$1:$D$395,-1))),"")</f>
        <v>0.23181723065003</v>
      </c>
      <c r="G52" s="64" t="n">
        <f aca="true">IF(B52&lt;&gt;"",INDIRECT("ST!I"&amp;MATCH(C52,ST!$D$1:$D$395,-1))+(C52-INDIRECT("ST!D"&amp;MATCH(C52,ST!$D$1:$D$395,-1)))*(INDIRECT("ST!I"&amp;MATCH(C52,ST!$D$1:$D$395,-1)+1)-INDIRECT("ST!I"&amp;MATCH(C52,ST!$D$1:$D$395,-1)))/(INDIRECT("ST!D"&amp;MATCH(C52,ST!$D$1:$D$395,-1)+1)-INDIRECT("ST!D"&amp;MATCH(C52,ST!$D$1:$D$395,-1))),"")</f>
        <v>8.37082627860429</v>
      </c>
      <c r="H52" s="64" t="n">
        <f aca="false">IF(B52&lt;&gt;"",INPUT!$C$4*(G52-$G$12),"")</f>
        <v>1.29054603479447</v>
      </c>
      <c r="I52" s="65" t="n">
        <f aca="false">IF(B52&lt;&gt;"",(INPUT!$C$5/12/B52/3+0.5*INPUT!$C$4*((E52-$E$12)/(D52-$D$12)-$F$12)-INPUT!$C$12)*1000,"")</f>
        <v>7.36754524719608</v>
      </c>
      <c r="J52" s="65" t="n">
        <f aca="false">IF(B52&lt;&gt;"",INPUT!$C$6*5280/60^2*SIN(INPUT!$C$7*2*PI()/360)*(H52-B52*3/INPUT!$C$2)/3/B52*1000,"")</f>
        <v>1.71740775216256</v>
      </c>
      <c r="K52" s="65" t="n">
        <f aca="false">IF(AND(B52&lt;&gt;"",B52&lt;=INPUT!$C$13),B52*3*12*(INPUT!$C$15/1000+INPUT!$C$12 -0.5*INPUT!$C$4*((E52-$E$12)/(D52-$D$12)-$F$12))-INPUT!$C$5,"")</f>
        <v>56.3953240875891</v>
      </c>
      <c r="L52" s="65" t="n">
        <f aca="false">IF(AND(B52&lt;&gt;"",B52&lt;=INPUT!$C$13),B52*3*12*( -0.5*INPUT!$C$4*((E52-$E$12)/(D52-$D$12)-$F$12))-INPUT!$C$5,"")</f>
        <v>-275.368420689371</v>
      </c>
    </row>
    <row r="53" customFormat="false" ht="12.8" hidden="false" customHeight="false" outlineLevel="0" collapsed="false">
      <c r="B53" s="60" t="n">
        <f aca="false">IF(B52="","",IF(B52+$C$9&lt;=INPUT!$C$13,B52+$C$9,""))</f>
        <v>900</v>
      </c>
      <c r="C53" s="60" t="n">
        <f aca="true">IF(B53&lt;&gt;"",INDIRECT("ST!D"&amp;MATCH(D53,ST!$K$1:$K$395))+(D53-INDIRECT("ST!K"&amp;MATCH(D53,ST!$K$1:$K$395)))*(INDIRECT("ST!D"&amp;MATCH(D53,ST!$K$1:$K$395)+1)-INDIRECT("ST!D"&amp;MATCH(D53,ST!$K$1:$K$395)))/(INDIRECT("ST!K"&amp;MATCH(D53,ST!$K$1:$K$395)+1)-INDIRECT("ST!K"&amp;MATCH(D53,ST!$K$1:$K$395))),"")</f>
        <v>1535.02189147475</v>
      </c>
      <c r="D53" s="61" t="n">
        <f aca="false">IF(B53&lt;&gt;"",$D$12+B53*3/INPUT!$C$4,"")</f>
        <v>21169.7345269289</v>
      </c>
      <c r="E53" s="62" t="n">
        <f aca="true">IF(B53&lt;&gt;"",INDIRECT("ST!N"&amp;MATCH(C53,ST!$D$1:$D$395,-1))+(C53-INDIRECT("ST!D"&amp;MATCH(C53,ST!$D$1:$D$395,-1)))*(INDIRECT("ST!N"&amp;MATCH(C53,ST!$D$1:$D$395,-1)+1)-INDIRECT("ST!N"&amp;MATCH(C53,ST!$D$1:$D$395,-1)))/(INDIRECT("ST!D"&amp;MATCH(C53,ST!$D$1:$D$395,-1)+1)-INDIRECT("ST!D"&amp;MATCH(C53,ST!$D$1:$D$395,-1))),"")</f>
        <v>1756.07060404778</v>
      </c>
      <c r="F53" s="63" t="n">
        <f aca="true">IF(B53&lt;&gt;"",INDIRECT("ST!M"&amp;MATCH(C53,ST!$D$1:$D$395,-1))+(C53-INDIRECT("ST!D"&amp;MATCH(C53,ST!$D$1:$D$395,-1)))*(INDIRECT("ST!M"&amp;MATCH(C53,ST!$D$1:$D$395,-1)+1)-INDIRECT("ST!M"&amp;MATCH(C53,ST!$D$1:$D$395,-1)))/(INDIRECT("ST!D"&amp;MATCH(C53,ST!$D$1:$D$395,-1)+1)-INDIRECT("ST!D"&amp;MATCH(C53,ST!$D$1:$D$395,-1))),"")</f>
        <v>0.238462143303214</v>
      </c>
      <c r="G53" s="64" t="n">
        <f aca="true">IF(B53&lt;&gt;"",INDIRECT("ST!I"&amp;MATCH(C53,ST!$D$1:$D$395,-1))+(C53-INDIRECT("ST!D"&amp;MATCH(C53,ST!$D$1:$D$395,-1)))*(INDIRECT("ST!I"&amp;MATCH(C53,ST!$D$1:$D$395,-1)+1)-INDIRECT("ST!I"&amp;MATCH(C53,ST!$D$1:$D$395,-1)))/(INDIRECT("ST!D"&amp;MATCH(C53,ST!$D$1:$D$395,-1)+1)-INDIRECT("ST!D"&amp;MATCH(C53,ST!$D$1:$D$395,-1))),"")</f>
        <v>8.53053860352338</v>
      </c>
      <c r="H53" s="64" t="n">
        <f aca="false">IF(B53&lt;&gt;"",INPUT!$C$4*(G53-$G$12),"")</f>
        <v>1.32935612974981</v>
      </c>
      <c r="I53" s="65" t="n">
        <f aca="false">IF(B53&lt;&gt;"",(INPUT!$C$5/12/B53/3+0.5*INPUT!$C$4*((E53-$E$12)/(D53-$D$12)-$F$12)-INPUT!$C$12)*1000,"")</f>
        <v>7.64955330005545</v>
      </c>
      <c r="J53" s="65" t="n">
        <f aca="false">IF(B53&lt;&gt;"",INPUT!$C$6*5280/60^2*SIN(INPUT!$C$7*2*PI()/360)*(H53-B53*3/INPUT!$C$2)/3/B53*1000,"")</f>
        <v>1.7689013500935</v>
      </c>
      <c r="K53" s="65" t="n">
        <f aca="false">IF(AND(B53&lt;&gt;"",B53&lt;=INPUT!$C$13),B53*3*12*(INPUT!$C$15/1000+INPUT!$C$12 -0.5*INPUT!$C$4*((E53-$E$12)/(D53-$D$12)-$F$12))-INPUT!$C$5,"")</f>
        <v>48.5399750860272</v>
      </c>
      <c r="L53" s="65" t="n">
        <f aca="false">IF(AND(B53&lt;&gt;"",B53&lt;=INPUT!$C$13),B53*3*12*( -0.5*INPUT!$C$4*((E53-$E$12)/(D53-$D$12)-$F$12))-INPUT!$C$5,"")</f>
        <v>-290.7638547995</v>
      </c>
    </row>
    <row r="54" customFormat="false" ht="12.8" hidden="false" customHeight="false" outlineLevel="0" collapsed="false">
      <c r="B54" s="60" t="n">
        <f aca="false">IF(B53="","",IF(B53+$C$9&lt;=INPUT!$C$13,B53+$C$9,""))</f>
        <v>920</v>
      </c>
      <c r="C54" s="60" t="n">
        <f aca="true">IF(B54&lt;&gt;"",INDIRECT("ST!D"&amp;MATCH(D54,ST!$K$1:$K$395))+(D54-INDIRECT("ST!K"&amp;MATCH(D54,ST!$K$1:$K$395)))*(INDIRECT("ST!D"&amp;MATCH(D54,ST!$K$1:$K$395)+1)-INDIRECT("ST!D"&amp;MATCH(D54,ST!$K$1:$K$395)))/(INDIRECT("ST!K"&amp;MATCH(D54,ST!$K$1:$K$395)+1)-INDIRECT("ST!K"&amp;MATCH(D54,ST!$K$1:$K$395))),"")</f>
        <v>1512.85789408867</v>
      </c>
      <c r="D54" s="61" t="n">
        <f aca="false">IF(B54&lt;&gt;"",$D$12+B54*3/INPUT!$C$4,"")</f>
        <v>21416.6481071758</v>
      </c>
      <c r="E54" s="62" t="n">
        <f aca="true">IF(B54&lt;&gt;"",INDIRECT("ST!N"&amp;MATCH(C54,ST!$D$1:$D$395,-1))+(C54-INDIRECT("ST!D"&amp;MATCH(C54,ST!$D$1:$D$395,-1)))*(INDIRECT("ST!N"&amp;MATCH(C54,ST!$D$1:$D$395,-1)+1)-INDIRECT("ST!N"&amp;MATCH(C54,ST!$D$1:$D$395,-1)))/(INDIRECT("ST!D"&amp;MATCH(C54,ST!$D$1:$D$395,-1)+1)-INDIRECT("ST!D"&amp;MATCH(C54,ST!$D$1:$D$395,-1))),"")</f>
        <v>1816.16450181061</v>
      </c>
      <c r="F54" s="63" t="n">
        <f aca="true">IF(B54&lt;&gt;"",INDIRECT("ST!M"&amp;MATCH(C54,ST!$D$1:$D$395,-1))+(C54-INDIRECT("ST!D"&amp;MATCH(C54,ST!$D$1:$D$395,-1)))*(INDIRECT("ST!M"&amp;MATCH(C54,ST!$D$1:$D$395,-1)+1)-INDIRECT("ST!M"&amp;MATCH(C54,ST!$D$1:$D$395,-1)))/(INDIRECT("ST!D"&amp;MATCH(C54,ST!$D$1:$D$395,-1)+1)-INDIRECT("ST!D"&amp;MATCH(C54,ST!$D$1:$D$395,-1))),"")</f>
        <v>0.245300360403385</v>
      </c>
      <c r="G54" s="64" t="n">
        <f aca="true">IF(B54&lt;&gt;"",INDIRECT("ST!I"&amp;MATCH(C54,ST!$D$1:$D$395,-1))+(C54-INDIRECT("ST!D"&amp;MATCH(C54,ST!$D$1:$D$395,-1)))*(INDIRECT("ST!I"&amp;MATCH(C54,ST!$D$1:$D$395,-1)+1)-INDIRECT("ST!I"&amp;MATCH(C54,ST!$D$1:$D$395,-1)))/(INDIRECT("ST!D"&amp;MATCH(C54,ST!$D$1:$D$395,-1)+1)-INDIRECT("ST!D"&amp;MATCH(C54,ST!$D$1:$D$395,-1))),"")</f>
        <v>8.69255728624793</v>
      </c>
      <c r="H54" s="64" t="n">
        <f aca="false">IF(B54&lt;&gt;"",INPUT!$C$4*(G54-$G$12),"")</f>
        <v>1.36872666965187</v>
      </c>
      <c r="I54" s="65" t="n">
        <f aca="false">IF(B54&lt;&gt;"",(INPUT!$C$5/12/B54/3+0.5*INPUT!$C$4*((E54-$E$12)/(D54-$D$12)-$F$12)-INPUT!$C$12)*1000,"")</f>
        <v>7.93706540177124</v>
      </c>
      <c r="J54" s="65" t="n">
        <f aca="false">IF(B54&lt;&gt;"",INPUT!$C$6*5280/60^2*SIN(INPUT!$C$7*2*PI()/360)*(H54-B54*3/INPUT!$C$2)/3/B54*1000,"")</f>
        <v>1.82113430580228</v>
      </c>
      <c r="K54" s="65" t="n">
        <f aca="false">IF(AND(B54&lt;&gt;"",B54&lt;=INPUT!$C$13),B54*3*12*(INPUT!$C$15/1000+INPUT!$C$12 -0.5*INPUT!$C$4*((E54-$E$12)/(D54-$D$12)-$F$12))-INPUT!$C$5,"")</f>
        <v>40.0962403902231</v>
      </c>
      <c r="L54" s="65" t="n">
        <f aca="false">IF(AND(B54&lt;&gt;"",B54&lt;=INPUT!$C$13),B54*3*12*( -0.5*INPUT!$C$4*((E54-$E$12)/(D54-$D$12)-$F$12))-INPUT!$C$5,"")</f>
        <v>-306.747674603871</v>
      </c>
    </row>
    <row r="55" customFormat="false" ht="12.8" hidden="false" customHeight="false" outlineLevel="0" collapsed="false">
      <c r="B55" s="60" t="n">
        <f aca="false">IF(B54="","",IF(B54+$C$9&lt;=INPUT!$C$13,B54+$C$9,""))</f>
        <v>940</v>
      </c>
      <c r="C55" s="60" t="n">
        <f aca="true">IF(B55&lt;&gt;"",INDIRECT("ST!D"&amp;MATCH(D55,ST!$K$1:$K$395))+(D55-INDIRECT("ST!K"&amp;MATCH(D55,ST!$K$1:$K$395)))*(INDIRECT("ST!D"&amp;MATCH(D55,ST!$K$1:$K$395)+1)-INDIRECT("ST!D"&amp;MATCH(D55,ST!$K$1:$K$395)))/(INDIRECT("ST!K"&amp;MATCH(D55,ST!$K$1:$K$395)+1)-INDIRECT("ST!K"&amp;MATCH(D55,ST!$K$1:$K$395))),"")</f>
        <v>1490.83270439266</v>
      </c>
      <c r="D55" s="61" t="n">
        <f aca="false">IF(B55&lt;&gt;"",$D$12+B55*3/INPUT!$C$4,"")</f>
        <v>21663.5616874227</v>
      </c>
      <c r="E55" s="62" t="n">
        <f aca="true">IF(B55&lt;&gt;"",INDIRECT("ST!N"&amp;MATCH(C55,ST!$D$1:$D$395,-1))+(C55-INDIRECT("ST!D"&amp;MATCH(C55,ST!$D$1:$D$395,-1)))*(INDIRECT("ST!N"&amp;MATCH(C55,ST!$D$1:$D$395,-1)+1)-INDIRECT("ST!N"&amp;MATCH(C55,ST!$D$1:$D$395,-1)))/(INDIRECT("ST!D"&amp;MATCH(C55,ST!$D$1:$D$395,-1)+1)-INDIRECT("ST!D"&amp;MATCH(C55,ST!$D$1:$D$395,-1))),"")</f>
        <v>1877.97016306829</v>
      </c>
      <c r="F55" s="63" t="n">
        <f aca="true">IF(B55&lt;&gt;"",INDIRECT("ST!M"&amp;MATCH(C55,ST!$D$1:$D$395,-1))+(C55-INDIRECT("ST!D"&amp;MATCH(C55,ST!$D$1:$D$395,-1)))*(INDIRECT("ST!M"&amp;MATCH(C55,ST!$D$1:$D$395,-1)+1)-INDIRECT("ST!M"&amp;MATCH(C55,ST!$D$1:$D$395,-1)))/(INDIRECT("ST!D"&amp;MATCH(C55,ST!$D$1:$D$395,-1)+1)-INDIRECT("ST!D"&amp;MATCH(C55,ST!$D$1:$D$395,-1))),"")</f>
        <v>0.25233943438782</v>
      </c>
      <c r="G55" s="64" t="n">
        <f aca="true">IF(B55&lt;&gt;"",INDIRECT("ST!I"&amp;MATCH(C55,ST!$D$1:$D$395,-1))+(C55-INDIRECT("ST!D"&amp;MATCH(C55,ST!$D$1:$D$395,-1)))*(INDIRECT("ST!I"&amp;MATCH(C55,ST!$D$1:$D$395,-1)+1)-INDIRECT("ST!I"&amp;MATCH(C55,ST!$D$1:$D$395,-1)))/(INDIRECT("ST!D"&amp;MATCH(C55,ST!$D$1:$D$395,-1)+1)-INDIRECT("ST!D"&amp;MATCH(C55,ST!$D$1:$D$395,-1))),"")</f>
        <v>8.85693842685956</v>
      </c>
      <c r="H55" s="64" t="n">
        <f aca="false">IF(B55&lt;&gt;"",INPUT!$C$4*(G55-$G$12),"")</f>
        <v>1.4086712868205</v>
      </c>
      <c r="I55" s="65" t="n">
        <f aca="false">IF(B55&lt;&gt;"",(INPUT!$C$5/12/B55/3+0.5*INPUT!$C$4*((E55-$E$12)/(D55-$D$12)-$F$12)-INPUT!$C$12)*1000,"")</f>
        <v>8.23026456345075</v>
      </c>
      <c r="J55" s="65" t="n">
        <f aca="false">IF(B55&lt;&gt;"",INPUT!$C$6*5280/60^2*SIN(INPUT!$C$7*2*PI()/360)*(H55-B55*3/INPUT!$C$2)/3/B55*1000,"")</f>
        <v>1.87413032719354</v>
      </c>
      <c r="K55" s="65" t="n">
        <f aca="false">IF(AND(B55&lt;&gt;"",B55&lt;=INPUT!$C$13),B55*3*12*(INPUT!$C$15/1000+INPUT!$C$12 -0.5*INPUT!$C$4*((E55-$E$12)/(D55-$D$12)-$F$12))-INPUT!$C$5,"")</f>
        <v>31.0460381587761</v>
      </c>
      <c r="L55" s="65" t="n">
        <f aca="false">IF(AND(B55&lt;&gt;"",B55&lt;=INPUT!$C$13),B55*3*12*( -0.5*INPUT!$C$4*((E55-$E$12)/(D55-$D$12)-$F$12))-INPUT!$C$5,"")</f>
        <v>-323.337961943886</v>
      </c>
    </row>
    <row r="56" customFormat="false" ht="12.8" hidden="false" customHeight="false" outlineLevel="0" collapsed="false">
      <c r="B56" s="60" t="n">
        <f aca="false">IF(B55="","",IF(B55+$C$9&lt;=INPUT!$C$13,B55+$C$9,""))</f>
        <v>960</v>
      </c>
      <c r="C56" s="60" t="n">
        <f aca="true">IF(B56&lt;&gt;"",INDIRECT("ST!D"&amp;MATCH(D56,ST!$K$1:$K$395))+(D56-INDIRECT("ST!K"&amp;MATCH(D56,ST!$K$1:$K$395)))*(INDIRECT("ST!D"&amp;MATCH(D56,ST!$K$1:$K$395)+1)-INDIRECT("ST!D"&amp;MATCH(D56,ST!$K$1:$K$395)))/(INDIRECT("ST!K"&amp;MATCH(D56,ST!$K$1:$K$395)+1)-INDIRECT("ST!K"&amp;MATCH(D56,ST!$K$1:$K$395))),"")</f>
        <v>1468.95691546056</v>
      </c>
      <c r="D56" s="61" t="n">
        <f aca="false">IF(B56&lt;&gt;"",$D$12+B56*3/INPUT!$C$4,"")</f>
        <v>21910.4752676696</v>
      </c>
      <c r="E56" s="62" t="n">
        <f aca="true">IF(B56&lt;&gt;"",INDIRECT("ST!N"&amp;MATCH(C56,ST!$D$1:$D$395,-1))+(C56-INDIRECT("ST!D"&amp;MATCH(C56,ST!$D$1:$D$395,-1)))*(INDIRECT("ST!N"&amp;MATCH(C56,ST!$D$1:$D$395,-1)+1)-INDIRECT("ST!N"&amp;MATCH(C56,ST!$D$1:$D$395,-1)))/(INDIRECT("ST!D"&amp;MATCH(C56,ST!$D$1:$D$395,-1)+1)-INDIRECT("ST!D"&amp;MATCH(C56,ST!$D$1:$D$395,-1))),"")</f>
        <v>1941.58101115895</v>
      </c>
      <c r="F56" s="63" t="n">
        <f aca="true">IF(B56&lt;&gt;"",INDIRECT("ST!M"&amp;MATCH(C56,ST!$D$1:$D$395,-1))+(C56-INDIRECT("ST!D"&amp;MATCH(C56,ST!$D$1:$D$395,-1)))*(INDIRECT("ST!M"&amp;MATCH(C56,ST!$D$1:$D$395,-1)+1)-INDIRECT("ST!M"&amp;MATCH(C56,ST!$D$1:$D$395,-1)))/(INDIRECT("ST!D"&amp;MATCH(C56,ST!$D$1:$D$395,-1)+1)-INDIRECT("ST!D"&amp;MATCH(C56,ST!$D$1:$D$395,-1))),"")</f>
        <v>0.259592027604144</v>
      </c>
      <c r="G56" s="64" t="n">
        <f aca="true">IF(B56&lt;&gt;"",INDIRECT("ST!I"&amp;MATCH(C56,ST!$D$1:$D$395,-1))+(C56-INDIRECT("ST!D"&amp;MATCH(C56,ST!$D$1:$D$395,-1)))*(INDIRECT("ST!I"&amp;MATCH(C56,ST!$D$1:$D$395,-1)+1)-INDIRECT("ST!I"&amp;MATCH(C56,ST!$D$1:$D$395,-1)))/(INDIRECT("ST!D"&amp;MATCH(C56,ST!$D$1:$D$395,-1)+1)-INDIRECT("ST!D"&amp;MATCH(C56,ST!$D$1:$D$395,-1))),"")</f>
        <v>9.02379415615198</v>
      </c>
      <c r="H56" s="64" t="n">
        <f aca="false">IF(B56&lt;&gt;"",INPUT!$C$4*(G56-$G$12),"")</f>
        <v>1.44921722903856</v>
      </c>
      <c r="I56" s="65" t="n">
        <f aca="false">IF(B56&lt;&gt;"",(INPUT!$C$5/12/B56/3+0.5*INPUT!$C$4*((E56-$E$12)/(D56-$D$12)-$F$12)-INPUT!$C$12)*1000,"")</f>
        <v>8.52975307903611</v>
      </c>
      <c r="J56" s="65" t="n">
        <f aca="false">IF(B56&lt;&gt;"",INPUT!$C$6*5280/60^2*SIN(INPUT!$C$7*2*PI()/360)*(H56-B56*3/INPUT!$C$2)/3/B56*1000,"")</f>
        <v>1.92798048451929</v>
      </c>
      <c r="K56" s="65" t="n">
        <f aca="false">IF(AND(B56&lt;&gt;"",B56&lt;=INPUT!$C$13),B56*3*12*(INPUT!$C$15/1000+INPUT!$C$12 -0.5*INPUT!$C$4*((E56-$E$12)/(D56-$D$12)-$F$12))-INPUT!$C$5,"")</f>
        <v>21.356269063524</v>
      </c>
      <c r="L56" s="65" t="n">
        <f aca="false">IF(AND(B56&lt;&gt;"",B56&lt;=INPUT!$C$13),B56*3*12*( -0.5*INPUT!$C$4*((E56-$E$12)/(D56-$D$12)-$F$12))-INPUT!$C$5,"")</f>
        <v>-340.567816147705</v>
      </c>
    </row>
    <row r="57" customFormat="false" ht="12.8" hidden="false" customHeight="false" outlineLevel="0" collapsed="false">
      <c r="B57" s="60" t="n">
        <f aca="false">IF(B56="","",IF(B56+$C$9&lt;=INPUT!$C$13,B56+$C$9,""))</f>
        <v>980</v>
      </c>
      <c r="C57" s="60" t="n">
        <f aca="true">IF(B57&lt;&gt;"",INDIRECT("ST!D"&amp;MATCH(D57,ST!$K$1:$K$395))+(D57-INDIRECT("ST!K"&amp;MATCH(D57,ST!$K$1:$K$395)))*(INDIRECT("ST!D"&amp;MATCH(D57,ST!$K$1:$K$395)+1)-INDIRECT("ST!D"&amp;MATCH(D57,ST!$K$1:$K$395)))/(INDIRECT("ST!K"&amp;MATCH(D57,ST!$K$1:$K$395)+1)-INDIRECT("ST!K"&amp;MATCH(D57,ST!$K$1:$K$395))),"")</f>
        <v>1447.2337154197</v>
      </c>
      <c r="D57" s="61" t="n">
        <f aca="false">IF(B57&lt;&gt;"",$D$12+B57*3/INPUT!$C$4,"")</f>
        <v>22157.3888479165</v>
      </c>
      <c r="E57" s="62" t="n">
        <f aca="true">IF(B57&lt;&gt;"",INDIRECT("ST!N"&amp;MATCH(C57,ST!$D$1:$D$395,-1))+(C57-INDIRECT("ST!D"&amp;MATCH(C57,ST!$D$1:$D$395,-1)))*(INDIRECT("ST!N"&amp;MATCH(C57,ST!$D$1:$D$395,-1)+1)-INDIRECT("ST!N"&amp;MATCH(C57,ST!$D$1:$D$395,-1)))/(INDIRECT("ST!D"&amp;MATCH(C57,ST!$D$1:$D$395,-1)+1)-INDIRECT("ST!D"&amp;MATCH(C57,ST!$D$1:$D$395,-1))),"")</f>
        <v>2007.04282428579</v>
      </c>
      <c r="F57" s="63" t="n">
        <f aca="true">IF(B57&lt;&gt;"",INDIRECT("ST!M"&amp;MATCH(C57,ST!$D$1:$D$395,-1))+(C57-INDIRECT("ST!D"&amp;MATCH(C57,ST!$D$1:$D$395,-1)))*(INDIRECT("ST!M"&amp;MATCH(C57,ST!$D$1:$D$395,-1)+1)-INDIRECT("ST!M"&amp;MATCH(C57,ST!$D$1:$D$395,-1)))/(INDIRECT("ST!D"&amp;MATCH(C57,ST!$D$1:$D$395,-1)+1)-INDIRECT("ST!D"&amp;MATCH(C57,ST!$D$1:$D$395,-1))),"")</f>
        <v>0.267065302885436</v>
      </c>
      <c r="G57" s="64" t="n">
        <f aca="true">IF(B57&lt;&gt;"",INDIRECT("ST!I"&amp;MATCH(C57,ST!$D$1:$D$395,-1))+(C57-INDIRECT("ST!D"&amp;MATCH(C57,ST!$D$1:$D$395,-1)))*(INDIRECT("ST!I"&amp;MATCH(C57,ST!$D$1:$D$395,-1)+1)-INDIRECT("ST!I"&amp;MATCH(C57,ST!$D$1:$D$395,-1)))/(INDIRECT("ST!D"&amp;MATCH(C57,ST!$D$1:$D$395,-1)+1)-INDIRECT("ST!D"&amp;MATCH(C57,ST!$D$1:$D$395,-1))),"")</f>
        <v>9.19316919269402</v>
      </c>
      <c r="H57" s="64" t="n">
        <f aca="false">IF(B57&lt;&gt;"",INPUT!$C$4*(G57-$G$12),"")</f>
        <v>1.49037536291827</v>
      </c>
      <c r="I57" s="65" t="n">
        <f aca="false">IF(B57&lt;&gt;"",(INPUT!$C$5/12/B57/3+0.5*INPUT!$C$4*((E57-$E$12)/(D57-$D$12)-$F$12)-INPUT!$C$12)*1000,"")</f>
        <v>8.83560560664205</v>
      </c>
      <c r="J57" s="65" t="n">
        <f aca="false">IF(B57&lt;&gt;"",INPUT!$C$6*5280/60^2*SIN(INPUT!$C$7*2*PI()/360)*(H57-B57*3/INPUT!$C$2)/3/B57*1000,"")</f>
        <v>1.98268669359965</v>
      </c>
      <c r="K57" s="65" t="n">
        <f aca="false">IF(AND(B57&lt;&gt;"",B57&lt;=INPUT!$C$13),B57*3*12*(INPUT!$C$15/1000+INPUT!$C$12 -0.5*INPUT!$C$4*((E57-$E$12)/(D57-$D$12)-$F$12))-INPUT!$C$5,"")</f>
        <v>11.0107141617434</v>
      </c>
      <c r="L57" s="65" t="n">
        <f aca="false">IF(AND(B57&lt;&gt;"",B57&lt;=INPUT!$C$13),B57*3*12*( -0.5*INPUT!$C$4*((E57-$E$12)/(D57-$D$12)-$F$12))-INPUT!$C$5,"")</f>
        <v>-358.453456158053</v>
      </c>
    </row>
    <row r="58" customFormat="false" ht="12.8" hidden="false" customHeight="false" outlineLevel="0" collapsed="false">
      <c r="B58" s="60" t="n">
        <f aca="false">IF(B57="","",IF(B57+$C$9&lt;=INPUT!$C$13,B57+$C$9,""))</f>
        <v>1000</v>
      </c>
      <c r="C58" s="60" t="n">
        <f aca="true">IF(B58&lt;&gt;"",INDIRECT("ST!D"&amp;MATCH(D58,ST!$K$1:$K$395))+(D58-INDIRECT("ST!K"&amp;MATCH(D58,ST!$K$1:$K$395)))*(INDIRECT("ST!D"&amp;MATCH(D58,ST!$K$1:$K$395)+1)-INDIRECT("ST!D"&amp;MATCH(D58,ST!$K$1:$K$395)))/(INDIRECT("ST!K"&amp;MATCH(D58,ST!$K$1:$K$395)+1)-INDIRECT("ST!K"&amp;MATCH(D58,ST!$K$1:$K$395))),"")</f>
        <v>1425.66063819131</v>
      </c>
      <c r="D58" s="61" t="n">
        <f aca="false">IF(B58&lt;&gt;"",$D$12+B58*3/INPUT!$C$4,"")</f>
        <v>22404.3024281634</v>
      </c>
      <c r="E58" s="62" t="n">
        <f aca="true">IF(B58&lt;&gt;"",INDIRECT("ST!N"&amp;MATCH(C58,ST!$D$1:$D$395,-1))+(C58-INDIRECT("ST!D"&amp;MATCH(C58,ST!$D$1:$D$395,-1)))*(INDIRECT("ST!N"&amp;MATCH(C58,ST!$D$1:$D$395,-1)+1)-INDIRECT("ST!N"&amp;MATCH(C58,ST!$D$1:$D$395,-1)))/(INDIRECT("ST!D"&amp;MATCH(C58,ST!$D$1:$D$395,-1)+1)-INDIRECT("ST!D"&amp;MATCH(C58,ST!$D$1:$D$395,-1))),"")</f>
        <v>2074.38205915831</v>
      </c>
      <c r="F58" s="63" t="n">
        <f aca="true">IF(B58&lt;&gt;"",INDIRECT("ST!M"&amp;MATCH(C58,ST!$D$1:$D$395,-1))+(C58-INDIRECT("ST!D"&amp;MATCH(C58,ST!$D$1:$D$395,-1)))*(INDIRECT("ST!M"&amp;MATCH(C58,ST!$D$1:$D$395,-1)+1)-INDIRECT("ST!M"&amp;MATCH(C58,ST!$D$1:$D$395,-1)))/(INDIRECT("ST!D"&amp;MATCH(C58,ST!$D$1:$D$395,-1)+1)-INDIRECT("ST!D"&amp;MATCH(C58,ST!$D$1:$D$395,-1))),"")</f>
        <v>0.274764177945182</v>
      </c>
      <c r="G58" s="64" t="n">
        <f aca="true">IF(B58&lt;&gt;"",INDIRECT("ST!I"&amp;MATCH(C58,ST!$D$1:$D$395,-1))+(C58-INDIRECT("ST!D"&amp;MATCH(C58,ST!$D$1:$D$395,-1)))*(INDIRECT("ST!I"&amp;MATCH(C58,ST!$D$1:$D$395,-1)+1)-INDIRECT("ST!I"&amp;MATCH(C58,ST!$D$1:$D$395,-1)))/(INDIRECT("ST!D"&amp;MATCH(C58,ST!$D$1:$D$395,-1)+1)-INDIRECT("ST!D"&amp;MATCH(C58,ST!$D$1:$D$395,-1))),"")</f>
        <v>9.36508141626636</v>
      </c>
      <c r="H58" s="64" t="n">
        <f aca="false">IF(B58&lt;&gt;"",INPUT!$C$4*(G58-$G$12),"")</f>
        <v>1.53215003324635</v>
      </c>
      <c r="I58" s="65" t="n">
        <f aca="false">IF(B58&lt;&gt;"",(INPUT!$C$5/12/B58/3+0.5*INPUT!$C$4*((E58-$E$12)/(D58-$D$12)-$F$12)-INPUT!$C$12)*1000,"")</f>
        <v>9.14770067925382</v>
      </c>
      <c r="J58" s="65" t="n">
        <f aca="false">IF(B58&lt;&gt;"",INPUT!$C$6*5280/60^2*SIN(INPUT!$C$7*2*PI()/360)*(H58-B58*3/INPUT!$C$2)/3/B58*1000,"")</f>
        <v>2.03821883250879</v>
      </c>
      <c r="K58" s="65" t="n">
        <f aca="false">IF(AND(B58&lt;&gt;"",B58&lt;=INPUT!$C$13),B58*3*12*(INPUT!$C$15/1000+INPUT!$C$12 -0.5*INPUT!$C$4*((E58-$E$12)/(D58-$D$12)-$F$12))-INPUT!$C$5,"")</f>
        <v>1.82076576038526E-014</v>
      </c>
      <c r="L58" s="65" t="n">
        <f aca="false">IF(AND(B58&lt;&gt;"",B58&lt;=INPUT!$C$13),B58*3*12*( -0.5*INPUT!$C$4*((E58-$E$12)/(D58-$D$12)-$F$12))-INPUT!$C$5,"")</f>
        <v>-377.004255428363</v>
      </c>
    </row>
    <row r="59" customFormat="false" ht="12.8" hidden="false" customHeight="false" outlineLevel="0" collapsed="false">
      <c r="B59" s="60" t="str">
        <f aca="false">IF(B58="","",IF(B58+$C$9&lt;=INPUT!$C$13,B58+$C$9,""))</f>
        <v/>
      </c>
      <c r="C59" s="60" t="str">
        <f aca="true">IF(B59&lt;&gt;"",INDIRECT("ST!D"&amp;MATCH(D59,ST!$K$1:$K$395))+(D59-INDIRECT("ST!K"&amp;MATCH(D59,ST!$K$1:$K$395)))*(INDIRECT("ST!D"&amp;MATCH(D59,ST!$K$1:$K$395)+1)-INDIRECT("ST!D"&amp;MATCH(D59,ST!$K$1:$K$395)))/(INDIRECT("ST!K"&amp;MATCH(D59,ST!$K$1:$K$395)+1)-INDIRECT("ST!K"&amp;MATCH(D59,ST!$K$1:$K$395))),"")</f>
        <v/>
      </c>
      <c r="D59" s="61" t="str">
        <f aca="false">IF(B59&lt;&gt;"",$D$12+B59*3/INPUT!$C$4,"")</f>
        <v/>
      </c>
      <c r="E59" s="62" t="str">
        <f aca="true">IF(B59&lt;&gt;"",INDIRECT("ST!N"&amp;MATCH(C59,ST!$D$1:$D$395,-1))+(C59-INDIRECT("ST!D"&amp;MATCH(C59,ST!$D$1:$D$395,-1)))*(INDIRECT("ST!N"&amp;MATCH(C59,ST!$D$1:$D$395,-1)+1)-INDIRECT("ST!N"&amp;MATCH(C59,ST!$D$1:$D$395,-1)))/(INDIRECT("ST!D"&amp;MATCH(C59,ST!$D$1:$D$395,-1)+1)-INDIRECT("ST!D"&amp;MATCH(C59,ST!$D$1:$D$395,-1))),"")</f>
        <v/>
      </c>
      <c r="F59" s="63" t="str">
        <f aca="true">IF(B59&lt;&gt;"",INDIRECT("ST!M"&amp;MATCH(C59,ST!$D$1:$D$395,-1))+(C59-INDIRECT("ST!D"&amp;MATCH(C59,ST!$D$1:$D$395,-1)))*(INDIRECT("ST!M"&amp;MATCH(C59,ST!$D$1:$D$395,-1)+1)-INDIRECT("ST!M"&amp;MATCH(C59,ST!$D$1:$D$395,-1)))/(INDIRECT("ST!D"&amp;MATCH(C59,ST!$D$1:$D$395,-1)+1)-INDIRECT("ST!D"&amp;MATCH(C59,ST!$D$1:$D$395,-1))),"")</f>
        <v/>
      </c>
      <c r="G59" s="64" t="str">
        <f aca="true">IF(B59&lt;&gt;"",INDIRECT("ST!I"&amp;MATCH(C59,ST!$D$1:$D$395,-1))+(C59-INDIRECT("ST!D"&amp;MATCH(C59,ST!$D$1:$D$395,-1)))*(INDIRECT("ST!I"&amp;MATCH(C59,ST!$D$1:$D$395,-1)+1)-INDIRECT("ST!I"&amp;MATCH(C59,ST!$D$1:$D$395,-1)))/(INDIRECT("ST!D"&amp;MATCH(C59,ST!$D$1:$D$395,-1)+1)-INDIRECT("ST!D"&amp;MATCH(C59,ST!$D$1:$D$395,-1))),"")</f>
        <v/>
      </c>
      <c r="H59" s="64" t="str">
        <f aca="false">IF(B59&lt;&gt;"",INPUT!$C$4*(G59-$G$12),"")</f>
        <v/>
      </c>
      <c r="I59" s="65" t="str">
        <f aca="false">IF(B59&lt;&gt;"",(INPUT!$C$5/12/B59/3+0.5*INPUT!$C$4*((E59-$E$12)/(D59-$D$12)-$F$12)-INPUT!$C$12)*1000,"")</f>
        <v/>
      </c>
      <c r="J59" s="65" t="str">
        <f aca="false">IF(B59&lt;&gt;"",INPUT!$C$6*5280/60^2*SIN(INPUT!$C$7*2*PI()/360)*(H59-B59*3/INPUT!$C$2)/3/B59*1000,"")</f>
        <v/>
      </c>
      <c r="K59" s="65" t="str">
        <f aca="false">IF(AND(B59&lt;&gt;"",B59&lt;=INPUT!$C$13),B59*3*12*(INPUT!$C$15/1000+INPUT!$C$12 -0.5*INPUT!$C$4*((E59-$E$12)/(D59-$D$12)-$F$12))-INPUT!$C$5,"")</f>
        <v/>
      </c>
      <c r="L59" s="65" t="str">
        <f aca="false">IF(AND(B59&lt;&gt;"",B59&lt;=INPUT!$C$13),B59*3*12*( -0.5*INPUT!$C$4*((E59-$E$12)/(D59-$D$12)-$F$12))-INPUT!$C$5,"")</f>
        <v/>
      </c>
    </row>
    <row r="60" customFormat="false" ht="12.8" hidden="false" customHeight="false" outlineLevel="0" collapsed="false">
      <c r="B60" s="60" t="str">
        <f aca="false">IF(B59="","",IF(B59+$C$9&lt;=INPUT!$C$13,B59+$C$9,""))</f>
        <v/>
      </c>
      <c r="C60" s="60" t="str">
        <f aca="true">IF(B60&lt;&gt;"",INDIRECT("ST!D"&amp;MATCH(D60,ST!$K$1:$K$395))+(D60-INDIRECT("ST!K"&amp;MATCH(D60,ST!$K$1:$K$395)))*(INDIRECT("ST!D"&amp;MATCH(D60,ST!$K$1:$K$395)+1)-INDIRECT("ST!D"&amp;MATCH(D60,ST!$K$1:$K$395)))/(INDIRECT("ST!K"&amp;MATCH(D60,ST!$K$1:$K$395)+1)-INDIRECT("ST!K"&amp;MATCH(D60,ST!$K$1:$K$395))),"")</f>
        <v/>
      </c>
      <c r="D60" s="61" t="str">
        <f aca="false">IF(B60&lt;&gt;"",$D$12+B60*3/INPUT!$C$4,"")</f>
        <v/>
      </c>
      <c r="E60" s="62" t="str">
        <f aca="true">IF(B60&lt;&gt;"",INDIRECT("ST!N"&amp;MATCH(C60,ST!$D$1:$D$395,-1))+(C60-INDIRECT("ST!D"&amp;MATCH(C60,ST!$D$1:$D$395,-1)))*(INDIRECT("ST!N"&amp;MATCH(C60,ST!$D$1:$D$395,-1)+1)-INDIRECT("ST!N"&amp;MATCH(C60,ST!$D$1:$D$395,-1)))/(INDIRECT("ST!D"&amp;MATCH(C60,ST!$D$1:$D$395,-1)+1)-INDIRECT("ST!D"&amp;MATCH(C60,ST!$D$1:$D$395,-1))),"")</f>
        <v/>
      </c>
      <c r="F60" s="63" t="str">
        <f aca="true">IF(B60&lt;&gt;"",INDIRECT("ST!M"&amp;MATCH(C60,ST!$D$1:$D$395,-1))+(C60-INDIRECT("ST!D"&amp;MATCH(C60,ST!$D$1:$D$395,-1)))*(INDIRECT("ST!M"&amp;MATCH(C60,ST!$D$1:$D$395,-1)+1)-INDIRECT("ST!M"&amp;MATCH(C60,ST!$D$1:$D$395,-1)))/(INDIRECT("ST!D"&amp;MATCH(C60,ST!$D$1:$D$395,-1)+1)-INDIRECT("ST!D"&amp;MATCH(C60,ST!$D$1:$D$395,-1))),"")</f>
        <v/>
      </c>
      <c r="G60" s="64" t="str">
        <f aca="true">IF(B60&lt;&gt;"",INDIRECT("ST!I"&amp;MATCH(C60,ST!$D$1:$D$395,-1))+(C60-INDIRECT("ST!D"&amp;MATCH(C60,ST!$D$1:$D$395,-1)))*(INDIRECT("ST!I"&amp;MATCH(C60,ST!$D$1:$D$395,-1)+1)-INDIRECT("ST!I"&amp;MATCH(C60,ST!$D$1:$D$395,-1)))/(INDIRECT("ST!D"&amp;MATCH(C60,ST!$D$1:$D$395,-1)+1)-INDIRECT("ST!D"&amp;MATCH(C60,ST!$D$1:$D$395,-1))),"")</f>
        <v/>
      </c>
      <c r="H60" s="64" t="str">
        <f aca="false">IF(B60&lt;&gt;"",INPUT!$C$4*(G60-$G$12),"")</f>
        <v/>
      </c>
      <c r="I60" s="65" t="str">
        <f aca="false">IF(B60&lt;&gt;"",(INPUT!$C$5/12/B60/3+0.5*INPUT!$C$4*((E60-$E$12)/(D60-$D$12)-$F$12)-INPUT!$C$12)*1000,"")</f>
        <v/>
      </c>
      <c r="J60" s="65" t="str">
        <f aca="false">IF(B60&lt;&gt;"",INPUT!$C$6*5280/60^2*SIN(INPUT!$C$7*2*PI()/360)*(H60-B60*3/INPUT!$C$2)/3/B60*1000,"")</f>
        <v/>
      </c>
      <c r="K60" s="65" t="str">
        <f aca="false">IF(AND(B60&lt;&gt;"",B60&lt;=INPUT!$C$13),B60*3*12*(INPUT!$C$15/1000+INPUT!$C$12 -0.5*INPUT!$C$4*((E60-$E$12)/(D60-$D$12)-$F$12))-INPUT!$C$5,"")</f>
        <v/>
      </c>
      <c r="L60" s="65" t="str">
        <f aca="false">IF(AND(B60&lt;&gt;"",B60&lt;=INPUT!$C$13),B60*3*12*( -0.5*INPUT!$C$4*((E60-$E$12)/(D60-$D$12)-$F$12))-INPUT!$C$5,"")</f>
        <v/>
      </c>
    </row>
    <row r="61" customFormat="false" ht="12.8" hidden="false" customHeight="false" outlineLevel="0" collapsed="false">
      <c r="B61" s="60" t="str">
        <f aca="false">IF(B60="","",IF(B60+$C$9&lt;=INPUT!$C$13,B60+$C$9,""))</f>
        <v/>
      </c>
      <c r="C61" s="60" t="str">
        <f aca="true">IF(B61&lt;&gt;"",INDIRECT("ST!D"&amp;MATCH(D61,ST!$K$1:$K$395))+(D61-INDIRECT("ST!K"&amp;MATCH(D61,ST!$K$1:$K$395)))*(INDIRECT("ST!D"&amp;MATCH(D61,ST!$K$1:$K$395)+1)-INDIRECT("ST!D"&amp;MATCH(D61,ST!$K$1:$K$395)))/(INDIRECT("ST!K"&amp;MATCH(D61,ST!$K$1:$K$395)+1)-INDIRECT("ST!K"&amp;MATCH(D61,ST!$K$1:$K$395))),"")</f>
        <v/>
      </c>
      <c r="D61" s="61" t="str">
        <f aca="false">IF(B61&lt;&gt;"",$D$12+B61*3/INPUT!$C$4,"")</f>
        <v/>
      </c>
      <c r="E61" s="62" t="str">
        <f aca="true">IF(B61&lt;&gt;"",INDIRECT("ST!N"&amp;MATCH(C61,ST!$D$1:$D$395,-1))+(C61-INDIRECT("ST!D"&amp;MATCH(C61,ST!$D$1:$D$395,-1)))*(INDIRECT("ST!N"&amp;MATCH(C61,ST!$D$1:$D$395,-1)+1)-INDIRECT("ST!N"&amp;MATCH(C61,ST!$D$1:$D$395,-1)))/(INDIRECT("ST!D"&amp;MATCH(C61,ST!$D$1:$D$395,-1)+1)-INDIRECT("ST!D"&amp;MATCH(C61,ST!$D$1:$D$395,-1))),"")</f>
        <v/>
      </c>
      <c r="F61" s="63" t="str">
        <f aca="true">IF(B61&lt;&gt;"",INDIRECT("ST!M"&amp;MATCH(C61,ST!$D$1:$D$395,-1))+(C61-INDIRECT("ST!D"&amp;MATCH(C61,ST!$D$1:$D$395,-1)))*(INDIRECT("ST!M"&amp;MATCH(C61,ST!$D$1:$D$395,-1)+1)-INDIRECT("ST!M"&amp;MATCH(C61,ST!$D$1:$D$395,-1)))/(INDIRECT("ST!D"&amp;MATCH(C61,ST!$D$1:$D$395,-1)+1)-INDIRECT("ST!D"&amp;MATCH(C61,ST!$D$1:$D$395,-1))),"")</f>
        <v/>
      </c>
      <c r="G61" s="64" t="str">
        <f aca="true">IF(B61&lt;&gt;"",INDIRECT("ST!I"&amp;MATCH(C61,ST!$D$1:$D$395,-1))+(C61-INDIRECT("ST!D"&amp;MATCH(C61,ST!$D$1:$D$395,-1)))*(INDIRECT("ST!I"&amp;MATCH(C61,ST!$D$1:$D$395,-1)+1)-INDIRECT("ST!I"&amp;MATCH(C61,ST!$D$1:$D$395,-1)))/(INDIRECT("ST!D"&amp;MATCH(C61,ST!$D$1:$D$395,-1)+1)-INDIRECT("ST!D"&amp;MATCH(C61,ST!$D$1:$D$395,-1))),"")</f>
        <v/>
      </c>
      <c r="H61" s="64" t="str">
        <f aca="false">IF(B61&lt;&gt;"",INPUT!$C$4*(G61-$G$12),"")</f>
        <v/>
      </c>
      <c r="I61" s="65" t="str">
        <f aca="false">IF(B61&lt;&gt;"",(INPUT!$C$5/12/B61/3+0.5*INPUT!$C$4*((E61-$E$12)/(D61-$D$12)-$F$12)-INPUT!$C$12)*1000,"")</f>
        <v/>
      </c>
      <c r="J61" s="65" t="str">
        <f aca="false">IF(B61&lt;&gt;"",INPUT!$C$6*5280/60^2*SIN(INPUT!$C$7*2*PI()/360)*(H61-B61*3/INPUT!$C$2)/3/B61*1000,"")</f>
        <v/>
      </c>
      <c r="K61" s="65" t="str">
        <f aca="false">IF(AND(B61&lt;&gt;"",B61&lt;=INPUT!$C$13),B61*3*12*(INPUT!$C$15/1000+INPUT!$C$12 -0.5*INPUT!$C$4*((E61-$E$12)/(D61-$D$12)-$F$12))-INPUT!$C$5,"")</f>
        <v/>
      </c>
      <c r="L61" s="65" t="str">
        <f aca="false">IF(AND(B61&lt;&gt;"",B61&lt;=INPUT!$C$13),B61*3*12*( -0.5*INPUT!$C$4*((E61-$E$12)/(D61-$D$12)-$F$12))-INPUT!$C$5,"")</f>
        <v/>
      </c>
    </row>
    <row r="62" customFormat="false" ht="12.8" hidden="false" customHeight="false" outlineLevel="0" collapsed="false">
      <c r="B62" s="60" t="str">
        <f aca="false">IF(B61="","",IF(B61+$C$9&lt;=INPUT!$C$13,B61+$C$9,""))</f>
        <v/>
      </c>
      <c r="C62" s="60" t="str">
        <f aca="true">IF(B62&lt;&gt;"",INDIRECT("ST!D"&amp;MATCH(D62,ST!$K$1:$K$395))+(D62-INDIRECT("ST!K"&amp;MATCH(D62,ST!$K$1:$K$395)))*(INDIRECT("ST!D"&amp;MATCH(D62,ST!$K$1:$K$395)+1)-INDIRECT("ST!D"&amp;MATCH(D62,ST!$K$1:$K$395)))/(INDIRECT("ST!K"&amp;MATCH(D62,ST!$K$1:$K$395)+1)-INDIRECT("ST!K"&amp;MATCH(D62,ST!$K$1:$K$395))),"")</f>
        <v/>
      </c>
      <c r="D62" s="61" t="str">
        <f aca="false">IF(B62&lt;&gt;"",$D$12+B62*3/INPUT!$C$4,"")</f>
        <v/>
      </c>
      <c r="E62" s="62" t="str">
        <f aca="true">IF(B62&lt;&gt;"",INDIRECT("ST!N"&amp;MATCH(C62,ST!$D$1:$D$395,-1))+(C62-INDIRECT("ST!D"&amp;MATCH(C62,ST!$D$1:$D$395,-1)))*(INDIRECT("ST!N"&amp;MATCH(C62,ST!$D$1:$D$395,-1)+1)-INDIRECT("ST!N"&amp;MATCH(C62,ST!$D$1:$D$395,-1)))/(INDIRECT("ST!D"&amp;MATCH(C62,ST!$D$1:$D$395,-1)+1)-INDIRECT("ST!D"&amp;MATCH(C62,ST!$D$1:$D$395,-1))),"")</f>
        <v/>
      </c>
      <c r="F62" s="63" t="str">
        <f aca="true">IF(B62&lt;&gt;"",INDIRECT("ST!M"&amp;MATCH(C62,ST!$D$1:$D$395,-1))+(C62-INDIRECT("ST!D"&amp;MATCH(C62,ST!$D$1:$D$395,-1)))*(INDIRECT("ST!M"&amp;MATCH(C62,ST!$D$1:$D$395,-1)+1)-INDIRECT("ST!M"&amp;MATCH(C62,ST!$D$1:$D$395,-1)))/(INDIRECT("ST!D"&amp;MATCH(C62,ST!$D$1:$D$395,-1)+1)-INDIRECT("ST!D"&amp;MATCH(C62,ST!$D$1:$D$395,-1))),"")</f>
        <v/>
      </c>
      <c r="G62" s="64" t="str">
        <f aca="true">IF(B62&lt;&gt;"",INDIRECT("ST!I"&amp;MATCH(C62,ST!$D$1:$D$395,-1))+(C62-INDIRECT("ST!D"&amp;MATCH(C62,ST!$D$1:$D$395,-1)))*(INDIRECT("ST!I"&amp;MATCH(C62,ST!$D$1:$D$395,-1)+1)-INDIRECT("ST!I"&amp;MATCH(C62,ST!$D$1:$D$395,-1)))/(INDIRECT("ST!D"&amp;MATCH(C62,ST!$D$1:$D$395,-1)+1)-INDIRECT("ST!D"&amp;MATCH(C62,ST!$D$1:$D$395,-1))),"")</f>
        <v/>
      </c>
      <c r="H62" s="64" t="str">
        <f aca="false">IF(B62&lt;&gt;"",INPUT!$C$4*(G62-$G$12),"")</f>
        <v/>
      </c>
      <c r="I62" s="65" t="str">
        <f aca="false">IF(B62&lt;&gt;"",(INPUT!$C$5/12/B62/3+0.5*INPUT!$C$4*((E62-$E$12)/(D62-$D$12)-$F$12)-INPUT!$C$12)*1000,"")</f>
        <v/>
      </c>
      <c r="J62" s="65" t="str">
        <f aca="false">IF(B62&lt;&gt;"",INPUT!$C$6*5280/60^2*SIN(INPUT!$C$7*2*PI()/360)*(H62-B62*3/INPUT!$C$2)/3/B62*1000,"")</f>
        <v/>
      </c>
      <c r="K62" s="65" t="str">
        <f aca="false">IF(AND(B62&lt;&gt;"",B62&lt;=INPUT!$C$13),B62*3*12*(INPUT!$C$15/1000+INPUT!$C$12 -0.5*INPUT!$C$4*((E62-$E$12)/(D62-$D$12)-$F$12))-INPUT!$C$5,"")</f>
        <v/>
      </c>
      <c r="L62" s="65" t="str">
        <f aca="false">IF(AND(B62&lt;&gt;"",B62&lt;=INPUT!$C$13),B62*3*12*( -0.5*INPUT!$C$4*((E62-$E$12)/(D62-$D$12)-$F$12))-INPUT!$C$5,"")</f>
        <v/>
      </c>
    </row>
    <row r="63" customFormat="false" ht="12.8" hidden="false" customHeight="false" outlineLevel="0" collapsed="false">
      <c r="B63" s="60" t="str">
        <f aca="false">IF(B62="","",IF(B62+$C$9&lt;=INPUT!$C$13,B62+$C$9,""))</f>
        <v/>
      </c>
      <c r="C63" s="60" t="str">
        <f aca="true">IF(B63&lt;&gt;"",INDIRECT("ST!D"&amp;MATCH(D63,ST!$K$1:$K$395))+(D63-INDIRECT("ST!K"&amp;MATCH(D63,ST!$K$1:$K$395)))*(INDIRECT("ST!D"&amp;MATCH(D63,ST!$K$1:$K$395)+1)-INDIRECT("ST!D"&amp;MATCH(D63,ST!$K$1:$K$395)))/(INDIRECT("ST!K"&amp;MATCH(D63,ST!$K$1:$K$395)+1)-INDIRECT("ST!K"&amp;MATCH(D63,ST!$K$1:$K$395))),"")</f>
        <v/>
      </c>
      <c r="D63" s="61" t="str">
        <f aca="false">IF(B63&lt;&gt;"",$D$12+B63*3/INPUT!$C$4,"")</f>
        <v/>
      </c>
      <c r="E63" s="62" t="str">
        <f aca="true">IF(B63&lt;&gt;"",INDIRECT("ST!N"&amp;MATCH(C63,ST!$D$1:$D$395,-1))+(C63-INDIRECT("ST!D"&amp;MATCH(C63,ST!$D$1:$D$395,-1)))*(INDIRECT("ST!N"&amp;MATCH(C63,ST!$D$1:$D$395,-1)+1)-INDIRECT("ST!N"&amp;MATCH(C63,ST!$D$1:$D$395,-1)))/(INDIRECT("ST!D"&amp;MATCH(C63,ST!$D$1:$D$395,-1)+1)-INDIRECT("ST!D"&amp;MATCH(C63,ST!$D$1:$D$395,-1))),"")</f>
        <v/>
      </c>
      <c r="F63" s="63" t="str">
        <f aca="true">IF(B63&lt;&gt;"",INDIRECT("ST!M"&amp;MATCH(C63,ST!$D$1:$D$395,-1))+(C63-INDIRECT("ST!D"&amp;MATCH(C63,ST!$D$1:$D$395,-1)))*(INDIRECT("ST!M"&amp;MATCH(C63,ST!$D$1:$D$395,-1)+1)-INDIRECT("ST!M"&amp;MATCH(C63,ST!$D$1:$D$395,-1)))/(INDIRECT("ST!D"&amp;MATCH(C63,ST!$D$1:$D$395,-1)+1)-INDIRECT("ST!D"&amp;MATCH(C63,ST!$D$1:$D$395,-1))),"")</f>
        <v/>
      </c>
      <c r="G63" s="64" t="str">
        <f aca="true">IF(B63&lt;&gt;"",INDIRECT("ST!I"&amp;MATCH(C63,ST!$D$1:$D$395,-1))+(C63-INDIRECT("ST!D"&amp;MATCH(C63,ST!$D$1:$D$395,-1)))*(INDIRECT("ST!I"&amp;MATCH(C63,ST!$D$1:$D$395,-1)+1)-INDIRECT("ST!I"&amp;MATCH(C63,ST!$D$1:$D$395,-1)))/(INDIRECT("ST!D"&amp;MATCH(C63,ST!$D$1:$D$395,-1)+1)-INDIRECT("ST!D"&amp;MATCH(C63,ST!$D$1:$D$395,-1))),"")</f>
        <v/>
      </c>
      <c r="H63" s="64" t="str">
        <f aca="false">IF(B63&lt;&gt;"",INPUT!$C$4*(G63-$G$12),"")</f>
        <v/>
      </c>
      <c r="I63" s="65" t="str">
        <f aca="false">IF(B63&lt;&gt;"",(INPUT!$C$5/12/B63/3+0.5*INPUT!$C$4*((E63-$E$12)/(D63-$D$12)-$F$12)-INPUT!$C$12)*1000,"")</f>
        <v/>
      </c>
      <c r="J63" s="65" t="str">
        <f aca="false">IF(B63&lt;&gt;"",INPUT!$C$6*5280/60^2*SIN(INPUT!$C$7*2*PI()/360)*(H63-B63*3/INPUT!$C$2)/3/B63*1000,"")</f>
        <v/>
      </c>
      <c r="K63" s="65" t="str">
        <f aca="false">IF(AND(B63&lt;&gt;"",B63&lt;=INPUT!$C$13),B63*3*12*(INPUT!$C$15/1000+INPUT!$C$12 -0.5*INPUT!$C$4*((E63-$E$12)/(D63-$D$12)-$F$12))-INPUT!$C$5,"")</f>
        <v/>
      </c>
      <c r="L63" s="65" t="str">
        <f aca="false">IF(AND(B63&lt;&gt;"",B63&lt;=INPUT!$C$13),B63*3*12*( -0.5*INPUT!$C$4*((E63-$E$12)/(D63-$D$12)-$F$12))-INPUT!$C$5,"")</f>
        <v/>
      </c>
    </row>
    <row r="64" customFormat="false" ht="12.8" hidden="false" customHeight="false" outlineLevel="0" collapsed="false">
      <c r="B64" s="60" t="str">
        <f aca="false">IF(B63="","",IF(B63+$C$9&lt;=INPUT!$C$13,B63+$C$9,""))</f>
        <v/>
      </c>
      <c r="C64" s="60" t="str">
        <f aca="true">IF(B64&lt;&gt;"",INDIRECT("ST!D"&amp;MATCH(D64,ST!$K$1:$K$395))+(D64-INDIRECT("ST!K"&amp;MATCH(D64,ST!$K$1:$K$395)))*(INDIRECT("ST!D"&amp;MATCH(D64,ST!$K$1:$K$395)+1)-INDIRECT("ST!D"&amp;MATCH(D64,ST!$K$1:$K$395)))/(INDIRECT("ST!K"&amp;MATCH(D64,ST!$K$1:$K$395)+1)-INDIRECT("ST!K"&amp;MATCH(D64,ST!$K$1:$K$395))),"")</f>
        <v/>
      </c>
      <c r="D64" s="61" t="str">
        <f aca="false">IF(B64&lt;&gt;"",$D$12+B64*3/INPUT!$C$4,"")</f>
        <v/>
      </c>
      <c r="E64" s="62" t="str">
        <f aca="true">IF(B64&lt;&gt;"",INDIRECT("ST!N"&amp;MATCH(C64,ST!$D$1:$D$395,-1))+(C64-INDIRECT("ST!D"&amp;MATCH(C64,ST!$D$1:$D$395,-1)))*(INDIRECT("ST!N"&amp;MATCH(C64,ST!$D$1:$D$395,-1)+1)-INDIRECT("ST!N"&amp;MATCH(C64,ST!$D$1:$D$395,-1)))/(INDIRECT("ST!D"&amp;MATCH(C64,ST!$D$1:$D$395,-1)+1)-INDIRECT("ST!D"&amp;MATCH(C64,ST!$D$1:$D$395,-1))),"")</f>
        <v/>
      </c>
      <c r="F64" s="63" t="str">
        <f aca="true">IF(B64&lt;&gt;"",INDIRECT("ST!M"&amp;MATCH(C64,ST!$D$1:$D$395,-1))+(C64-INDIRECT("ST!D"&amp;MATCH(C64,ST!$D$1:$D$395,-1)))*(INDIRECT("ST!M"&amp;MATCH(C64,ST!$D$1:$D$395,-1)+1)-INDIRECT("ST!M"&amp;MATCH(C64,ST!$D$1:$D$395,-1)))/(INDIRECT("ST!D"&amp;MATCH(C64,ST!$D$1:$D$395,-1)+1)-INDIRECT("ST!D"&amp;MATCH(C64,ST!$D$1:$D$395,-1))),"")</f>
        <v/>
      </c>
      <c r="G64" s="64" t="str">
        <f aca="true">IF(B64&lt;&gt;"",INDIRECT("ST!I"&amp;MATCH(C64,ST!$D$1:$D$395,-1))+(C64-INDIRECT("ST!D"&amp;MATCH(C64,ST!$D$1:$D$395,-1)))*(INDIRECT("ST!I"&amp;MATCH(C64,ST!$D$1:$D$395,-1)+1)-INDIRECT("ST!I"&amp;MATCH(C64,ST!$D$1:$D$395,-1)))/(INDIRECT("ST!D"&amp;MATCH(C64,ST!$D$1:$D$395,-1)+1)-INDIRECT("ST!D"&amp;MATCH(C64,ST!$D$1:$D$395,-1))),"")</f>
        <v/>
      </c>
      <c r="H64" s="64" t="str">
        <f aca="false">IF(B64&lt;&gt;"",INPUT!$C$4*(G64-$G$12),"")</f>
        <v/>
      </c>
      <c r="I64" s="65" t="str">
        <f aca="false">IF(B64&lt;&gt;"",(INPUT!$C$5/12/B64/3+0.5*INPUT!$C$4*((E64-$E$12)/(D64-$D$12)-$F$12)-INPUT!$C$12)*1000,"")</f>
        <v/>
      </c>
      <c r="J64" s="65" t="str">
        <f aca="false">IF(B64&lt;&gt;"",INPUT!$C$6*5280/60^2*SIN(INPUT!$C$7*2*PI()/360)*(H64-B64*3/INPUT!$C$2)/3/B64*1000,"")</f>
        <v/>
      </c>
      <c r="K64" s="65" t="str">
        <f aca="false">IF(AND(B64&lt;&gt;"",B64&lt;=INPUT!$C$13),B64*3*12*(INPUT!$C$15/1000+INPUT!$C$12 -0.5*INPUT!$C$4*((E64-$E$12)/(D64-$D$12)-$F$12))-INPUT!$C$5,"")</f>
        <v/>
      </c>
      <c r="L64" s="65" t="str">
        <f aca="false">IF(AND(B64&lt;&gt;"",B64&lt;=INPUT!$C$13),B64*3*12*( -0.5*INPUT!$C$4*((E64-$E$12)/(D64-$D$12)-$F$12))-INPUT!$C$5,"")</f>
        <v/>
      </c>
    </row>
    <row r="65" customFormat="false" ht="12.8" hidden="false" customHeight="false" outlineLevel="0" collapsed="false">
      <c r="B65" s="60" t="str">
        <f aca="false">IF(B64="","",IF(B64+$C$9&lt;=INPUT!$C$13,B64+$C$9,""))</f>
        <v/>
      </c>
      <c r="C65" s="60" t="str">
        <f aca="true">IF(B65&lt;&gt;"",INDIRECT("ST!D"&amp;MATCH(D65,ST!$K$1:$K$395))+(D65-INDIRECT("ST!K"&amp;MATCH(D65,ST!$K$1:$K$395)))*(INDIRECT("ST!D"&amp;MATCH(D65,ST!$K$1:$K$395)+1)-INDIRECT("ST!D"&amp;MATCH(D65,ST!$K$1:$K$395)))/(INDIRECT("ST!K"&amp;MATCH(D65,ST!$K$1:$K$395)+1)-INDIRECT("ST!K"&amp;MATCH(D65,ST!$K$1:$K$395))),"")</f>
        <v/>
      </c>
      <c r="D65" s="61" t="str">
        <f aca="false">IF(B65&lt;&gt;"",$D$12+B65*3/INPUT!$C$4,"")</f>
        <v/>
      </c>
      <c r="E65" s="62" t="str">
        <f aca="true">IF(B65&lt;&gt;"",INDIRECT("ST!N"&amp;MATCH(C65,ST!$D$1:$D$395,-1))+(C65-INDIRECT("ST!D"&amp;MATCH(C65,ST!$D$1:$D$395,-1)))*(INDIRECT("ST!N"&amp;MATCH(C65,ST!$D$1:$D$395,-1)+1)-INDIRECT("ST!N"&amp;MATCH(C65,ST!$D$1:$D$395,-1)))/(INDIRECT("ST!D"&amp;MATCH(C65,ST!$D$1:$D$395,-1)+1)-INDIRECT("ST!D"&amp;MATCH(C65,ST!$D$1:$D$395,-1))),"")</f>
        <v/>
      </c>
      <c r="F65" s="63" t="str">
        <f aca="true">IF(B65&lt;&gt;"",INDIRECT("ST!M"&amp;MATCH(C65,ST!$D$1:$D$395,-1))+(C65-INDIRECT("ST!D"&amp;MATCH(C65,ST!$D$1:$D$395,-1)))*(INDIRECT("ST!M"&amp;MATCH(C65,ST!$D$1:$D$395,-1)+1)-INDIRECT("ST!M"&amp;MATCH(C65,ST!$D$1:$D$395,-1)))/(INDIRECT("ST!D"&amp;MATCH(C65,ST!$D$1:$D$395,-1)+1)-INDIRECT("ST!D"&amp;MATCH(C65,ST!$D$1:$D$395,-1))),"")</f>
        <v/>
      </c>
      <c r="G65" s="64" t="str">
        <f aca="true">IF(B65&lt;&gt;"",INDIRECT("ST!I"&amp;MATCH(C65,ST!$D$1:$D$395,-1))+(C65-INDIRECT("ST!D"&amp;MATCH(C65,ST!$D$1:$D$395,-1)))*(INDIRECT("ST!I"&amp;MATCH(C65,ST!$D$1:$D$395,-1)+1)-INDIRECT("ST!I"&amp;MATCH(C65,ST!$D$1:$D$395,-1)))/(INDIRECT("ST!D"&amp;MATCH(C65,ST!$D$1:$D$395,-1)+1)-INDIRECT("ST!D"&amp;MATCH(C65,ST!$D$1:$D$395,-1))),"")</f>
        <v/>
      </c>
      <c r="H65" s="64" t="str">
        <f aca="false">IF(B65&lt;&gt;"",INPUT!$C$4*(G65-$G$12),"")</f>
        <v/>
      </c>
      <c r="I65" s="65" t="str">
        <f aca="false">IF(B65&lt;&gt;"",(INPUT!$C$5/12/B65/3+0.5*INPUT!$C$4*((E65-$E$12)/(D65-$D$12)-$F$12)-INPUT!$C$12)*1000,"")</f>
        <v/>
      </c>
      <c r="J65" s="65" t="str">
        <f aca="false">IF(B65&lt;&gt;"",INPUT!$C$6*5280/60^2*SIN(INPUT!$C$7*2*PI()/360)*(H65-B65*3/INPUT!$C$2)/3/B65*1000,"")</f>
        <v/>
      </c>
      <c r="K65" s="65" t="str">
        <f aca="false">IF(AND(B65&lt;&gt;"",B65&lt;=INPUT!$C$13),B65*3*12*(INPUT!$C$15/1000+INPUT!$C$12 -0.5*INPUT!$C$4*((E65-$E$12)/(D65-$D$12)-$F$12))-INPUT!$C$5,"")</f>
        <v/>
      </c>
      <c r="L65" s="65" t="str">
        <f aca="false">IF(AND(B65&lt;&gt;"",B65&lt;=INPUT!$C$13),B65*3*12*( -0.5*INPUT!$C$4*((E65-$E$12)/(D65-$D$12)-$F$12))-INPUT!$C$5,"")</f>
        <v/>
      </c>
    </row>
    <row r="66" customFormat="false" ht="12.8" hidden="false" customHeight="false" outlineLevel="0" collapsed="false">
      <c r="B66" s="60" t="str">
        <f aca="false">IF(B65="","",IF(B65+$C$9&lt;=INPUT!$C$13,B65+$C$9,""))</f>
        <v/>
      </c>
      <c r="C66" s="60" t="str">
        <f aca="true">IF(B66&lt;&gt;"",INDIRECT("ST!D"&amp;MATCH(D66,ST!$K$1:$K$395))+(D66-INDIRECT("ST!K"&amp;MATCH(D66,ST!$K$1:$K$395)))*(INDIRECT("ST!D"&amp;MATCH(D66,ST!$K$1:$K$395)+1)-INDIRECT("ST!D"&amp;MATCH(D66,ST!$K$1:$K$395)))/(INDIRECT("ST!K"&amp;MATCH(D66,ST!$K$1:$K$395)+1)-INDIRECT("ST!K"&amp;MATCH(D66,ST!$K$1:$K$395))),"")</f>
        <v/>
      </c>
      <c r="D66" s="61" t="str">
        <f aca="false">IF(B66&lt;&gt;"",$D$12+B66*3/INPUT!$C$4,"")</f>
        <v/>
      </c>
      <c r="E66" s="62" t="str">
        <f aca="true">IF(B66&lt;&gt;"",INDIRECT("ST!N"&amp;MATCH(C66,ST!$D$1:$D$395,-1))+(C66-INDIRECT("ST!D"&amp;MATCH(C66,ST!$D$1:$D$395,-1)))*(INDIRECT("ST!N"&amp;MATCH(C66,ST!$D$1:$D$395,-1)+1)-INDIRECT("ST!N"&amp;MATCH(C66,ST!$D$1:$D$395,-1)))/(INDIRECT("ST!D"&amp;MATCH(C66,ST!$D$1:$D$395,-1)+1)-INDIRECT("ST!D"&amp;MATCH(C66,ST!$D$1:$D$395,-1))),"")</f>
        <v/>
      </c>
      <c r="F66" s="63" t="str">
        <f aca="true">IF(B66&lt;&gt;"",INDIRECT("ST!M"&amp;MATCH(C66,ST!$D$1:$D$395,-1))+(C66-INDIRECT("ST!D"&amp;MATCH(C66,ST!$D$1:$D$395,-1)))*(INDIRECT("ST!M"&amp;MATCH(C66,ST!$D$1:$D$395,-1)+1)-INDIRECT("ST!M"&amp;MATCH(C66,ST!$D$1:$D$395,-1)))/(INDIRECT("ST!D"&amp;MATCH(C66,ST!$D$1:$D$395,-1)+1)-INDIRECT("ST!D"&amp;MATCH(C66,ST!$D$1:$D$395,-1))),"")</f>
        <v/>
      </c>
      <c r="G66" s="64" t="str">
        <f aca="true">IF(B66&lt;&gt;"",INDIRECT("ST!I"&amp;MATCH(C66,ST!$D$1:$D$395,-1))+(C66-INDIRECT("ST!D"&amp;MATCH(C66,ST!$D$1:$D$395,-1)))*(INDIRECT("ST!I"&amp;MATCH(C66,ST!$D$1:$D$395,-1)+1)-INDIRECT("ST!I"&amp;MATCH(C66,ST!$D$1:$D$395,-1)))/(INDIRECT("ST!D"&amp;MATCH(C66,ST!$D$1:$D$395,-1)+1)-INDIRECT("ST!D"&amp;MATCH(C66,ST!$D$1:$D$395,-1))),"")</f>
        <v/>
      </c>
      <c r="H66" s="64" t="str">
        <f aca="false">IF(B66&lt;&gt;"",INPUT!$C$4*(G66-$G$12),"")</f>
        <v/>
      </c>
      <c r="I66" s="65" t="str">
        <f aca="false">IF(B66&lt;&gt;"",(INPUT!$C$5/12/B66/3+0.5*INPUT!$C$4*((E66-$E$12)/(D66-$D$12)-$F$12)-INPUT!$C$12)*1000,"")</f>
        <v/>
      </c>
      <c r="J66" s="65" t="str">
        <f aca="false">IF(B66&lt;&gt;"",INPUT!$C$6*5280/60^2*SIN(INPUT!$C$7*2*PI()/360)*(H66-B66*3/INPUT!$C$2)/3/B66*1000,"")</f>
        <v/>
      </c>
      <c r="K66" s="65" t="str">
        <f aca="false">IF(AND(B66&lt;&gt;"",B66&lt;=INPUT!$C$13),B66*3*12*(INPUT!$C$15/1000+INPUT!$C$12 -0.5*INPUT!$C$4*((E66-$E$12)/(D66-$D$12)-$F$12))-INPUT!$C$5,"")</f>
        <v/>
      </c>
      <c r="L66" s="65" t="str">
        <f aca="false">IF(AND(B66&lt;&gt;"",B66&lt;=INPUT!$C$13),B66*3*12*( -0.5*INPUT!$C$4*((E66-$E$12)/(D66-$D$12)-$F$12))-INPUT!$C$5,"")</f>
        <v/>
      </c>
    </row>
    <row r="67" customFormat="false" ht="12.8" hidden="false" customHeight="false" outlineLevel="0" collapsed="false">
      <c r="B67" s="60" t="str">
        <f aca="false">IF(B66="","",IF(B66+$C$9&lt;=INPUT!$C$13,B66+$C$9,""))</f>
        <v/>
      </c>
      <c r="C67" s="60" t="str">
        <f aca="true">IF(B67&lt;&gt;"",INDIRECT("ST!D"&amp;MATCH(D67,ST!$K$1:$K$395))+(D67-INDIRECT("ST!K"&amp;MATCH(D67,ST!$K$1:$K$395)))*(INDIRECT("ST!D"&amp;MATCH(D67,ST!$K$1:$K$395)+1)-INDIRECT("ST!D"&amp;MATCH(D67,ST!$K$1:$K$395)))/(INDIRECT("ST!K"&amp;MATCH(D67,ST!$K$1:$K$395)+1)-INDIRECT("ST!K"&amp;MATCH(D67,ST!$K$1:$K$395))),"")</f>
        <v/>
      </c>
      <c r="D67" s="61" t="str">
        <f aca="false">IF(B67&lt;&gt;"",$D$12+B67*3/INPUT!$C$4,"")</f>
        <v/>
      </c>
      <c r="E67" s="62" t="str">
        <f aca="true">IF(B67&lt;&gt;"",INDIRECT("ST!N"&amp;MATCH(C67,ST!$D$1:$D$395,-1))+(C67-INDIRECT("ST!D"&amp;MATCH(C67,ST!$D$1:$D$395,-1)))*(INDIRECT("ST!N"&amp;MATCH(C67,ST!$D$1:$D$395,-1)+1)-INDIRECT("ST!N"&amp;MATCH(C67,ST!$D$1:$D$395,-1)))/(INDIRECT("ST!D"&amp;MATCH(C67,ST!$D$1:$D$395,-1)+1)-INDIRECT("ST!D"&amp;MATCH(C67,ST!$D$1:$D$395,-1))),"")</f>
        <v/>
      </c>
      <c r="F67" s="63" t="str">
        <f aca="true">IF(B67&lt;&gt;"",INDIRECT("ST!M"&amp;MATCH(C67,ST!$D$1:$D$395,-1))+(C67-INDIRECT("ST!D"&amp;MATCH(C67,ST!$D$1:$D$395,-1)))*(INDIRECT("ST!M"&amp;MATCH(C67,ST!$D$1:$D$395,-1)+1)-INDIRECT("ST!M"&amp;MATCH(C67,ST!$D$1:$D$395,-1)))/(INDIRECT("ST!D"&amp;MATCH(C67,ST!$D$1:$D$395,-1)+1)-INDIRECT("ST!D"&amp;MATCH(C67,ST!$D$1:$D$395,-1))),"")</f>
        <v/>
      </c>
      <c r="G67" s="64" t="str">
        <f aca="true">IF(B67&lt;&gt;"",INDIRECT("ST!I"&amp;MATCH(C67,ST!$D$1:$D$395,-1))+(C67-INDIRECT("ST!D"&amp;MATCH(C67,ST!$D$1:$D$395,-1)))*(INDIRECT("ST!I"&amp;MATCH(C67,ST!$D$1:$D$395,-1)+1)-INDIRECT("ST!I"&amp;MATCH(C67,ST!$D$1:$D$395,-1)))/(INDIRECT("ST!D"&amp;MATCH(C67,ST!$D$1:$D$395,-1)+1)-INDIRECT("ST!D"&amp;MATCH(C67,ST!$D$1:$D$395,-1))),"")</f>
        <v/>
      </c>
      <c r="H67" s="64" t="str">
        <f aca="false">IF(B67&lt;&gt;"",INPUT!$C$4*(G67-$G$12),"")</f>
        <v/>
      </c>
      <c r="I67" s="65" t="str">
        <f aca="false">IF(B67&lt;&gt;"",(INPUT!$C$5/12/B67/3+0.5*INPUT!$C$4*((E67-$E$12)/(D67-$D$12)-$F$12)-INPUT!$C$12)*1000,"")</f>
        <v/>
      </c>
      <c r="J67" s="65" t="str">
        <f aca="false">IF(B67&lt;&gt;"",INPUT!$C$6*5280/60^2*SIN(INPUT!$C$7*2*PI()/360)*(H67-B67*3/INPUT!$C$2)/3/B67*1000,"")</f>
        <v/>
      </c>
      <c r="K67" s="65" t="str">
        <f aca="false">IF(AND(B67&lt;&gt;"",B67&lt;=INPUT!$C$13),B67*3*12*(INPUT!$C$15/1000+INPUT!$C$12 -0.5*INPUT!$C$4*((E67-$E$12)/(D67-$D$12)-$F$12))-INPUT!$C$5,"")</f>
        <v/>
      </c>
      <c r="L67" s="65" t="str">
        <f aca="false">IF(AND(B67&lt;&gt;"",B67&lt;=INPUT!$C$13),B67*3*12*( -0.5*INPUT!$C$4*((E67-$E$12)/(D67-$D$12)-$F$12))-INPUT!$C$5,"")</f>
        <v/>
      </c>
    </row>
    <row r="68" customFormat="false" ht="12.8" hidden="false" customHeight="false" outlineLevel="0" collapsed="false">
      <c r="B68" s="60" t="str">
        <f aca="false">IF(B67="","",IF(B67+$C$9&lt;=INPUT!$C$13,B67+$C$9,""))</f>
        <v/>
      </c>
      <c r="C68" s="60" t="str">
        <f aca="true">IF(B68&lt;&gt;"",INDIRECT("ST!D"&amp;MATCH(D68,ST!$K$1:$K$395))+(D68-INDIRECT("ST!K"&amp;MATCH(D68,ST!$K$1:$K$395)))*(INDIRECT("ST!D"&amp;MATCH(D68,ST!$K$1:$K$395)+1)-INDIRECT("ST!D"&amp;MATCH(D68,ST!$K$1:$K$395)))/(INDIRECT("ST!K"&amp;MATCH(D68,ST!$K$1:$K$395)+1)-INDIRECT("ST!K"&amp;MATCH(D68,ST!$K$1:$K$395))),"")</f>
        <v/>
      </c>
      <c r="D68" s="61" t="str">
        <f aca="false">IF(B68&lt;&gt;"",$D$12+B68*3/INPUT!$C$4,"")</f>
        <v/>
      </c>
      <c r="E68" s="62" t="str">
        <f aca="true">IF(B68&lt;&gt;"",INDIRECT("ST!N"&amp;MATCH(C68,ST!$D$1:$D$395,-1))+(C68-INDIRECT("ST!D"&amp;MATCH(C68,ST!$D$1:$D$395,-1)))*(INDIRECT("ST!N"&amp;MATCH(C68,ST!$D$1:$D$395,-1)+1)-INDIRECT("ST!N"&amp;MATCH(C68,ST!$D$1:$D$395,-1)))/(INDIRECT("ST!D"&amp;MATCH(C68,ST!$D$1:$D$395,-1)+1)-INDIRECT("ST!D"&amp;MATCH(C68,ST!$D$1:$D$395,-1))),"")</f>
        <v/>
      </c>
      <c r="F68" s="63" t="str">
        <f aca="true">IF(B68&lt;&gt;"",INDIRECT("ST!M"&amp;MATCH(C68,ST!$D$1:$D$395,-1))+(C68-INDIRECT("ST!D"&amp;MATCH(C68,ST!$D$1:$D$395,-1)))*(INDIRECT("ST!M"&amp;MATCH(C68,ST!$D$1:$D$395,-1)+1)-INDIRECT("ST!M"&amp;MATCH(C68,ST!$D$1:$D$395,-1)))/(INDIRECT("ST!D"&amp;MATCH(C68,ST!$D$1:$D$395,-1)+1)-INDIRECT("ST!D"&amp;MATCH(C68,ST!$D$1:$D$395,-1))),"")</f>
        <v/>
      </c>
      <c r="G68" s="64" t="str">
        <f aca="true">IF(B68&lt;&gt;"",INDIRECT("ST!I"&amp;MATCH(C68,ST!$D$1:$D$395,-1))+(C68-INDIRECT("ST!D"&amp;MATCH(C68,ST!$D$1:$D$395,-1)))*(INDIRECT("ST!I"&amp;MATCH(C68,ST!$D$1:$D$395,-1)+1)-INDIRECT("ST!I"&amp;MATCH(C68,ST!$D$1:$D$395,-1)))/(INDIRECT("ST!D"&amp;MATCH(C68,ST!$D$1:$D$395,-1)+1)-INDIRECT("ST!D"&amp;MATCH(C68,ST!$D$1:$D$395,-1))),"")</f>
        <v/>
      </c>
      <c r="H68" s="64" t="str">
        <f aca="false">IF(B68&lt;&gt;"",INPUT!$C$4*(G68-$G$12),"")</f>
        <v/>
      </c>
      <c r="I68" s="65" t="str">
        <f aca="false">IF(B68&lt;&gt;"",(INPUT!$C$5/12/B68/3+0.5*INPUT!$C$4*((E68-$E$12)/(D68-$D$12)-$F$12)-INPUT!$C$12)*1000,"")</f>
        <v/>
      </c>
      <c r="J68" s="65" t="str">
        <f aca="false">IF(B68&lt;&gt;"",INPUT!$C$6*5280/60^2*SIN(INPUT!$C$7*2*PI()/360)*(H68-B68*3/INPUT!$C$2)/3/B68*1000,"")</f>
        <v/>
      </c>
      <c r="K68" s="65" t="str">
        <f aca="false">IF(AND(B68&lt;&gt;"",B68&lt;=INPUT!$C$13),B68*3*12*(INPUT!$C$15/1000+INPUT!$C$12 -0.5*INPUT!$C$4*((E68-$E$12)/(D68-$D$12)-$F$12))-INPUT!$C$5,"")</f>
        <v/>
      </c>
      <c r="L68" s="65" t="str">
        <f aca="false">IF(AND(B68&lt;&gt;"",B68&lt;=INPUT!$C$13),B68*3*12*( -0.5*INPUT!$C$4*((E68-$E$12)/(D68-$D$12)-$F$12))-INPUT!$C$5,"")</f>
        <v/>
      </c>
    </row>
    <row r="69" customFormat="false" ht="12.8" hidden="false" customHeight="false" outlineLevel="0" collapsed="false">
      <c r="B69" s="60" t="str">
        <f aca="false">IF(B68="","",IF(B68+$C$9&lt;=INPUT!$C$13,B68+$C$9,""))</f>
        <v/>
      </c>
      <c r="C69" s="60" t="str">
        <f aca="true">IF(B69&lt;&gt;"",INDIRECT("ST!D"&amp;MATCH(D69,ST!$K$1:$K$395))+(D69-INDIRECT("ST!K"&amp;MATCH(D69,ST!$K$1:$K$395)))*(INDIRECT("ST!D"&amp;MATCH(D69,ST!$K$1:$K$395)+1)-INDIRECT("ST!D"&amp;MATCH(D69,ST!$K$1:$K$395)))/(INDIRECT("ST!K"&amp;MATCH(D69,ST!$K$1:$K$395)+1)-INDIRECT("ST!K"&amp;MATCH(D69,ST!$K$1:$K$395))),"")</f>
        <v/>
      </c>
      <c r="D69" s="61" t="str">
        <f aca="false">IF(B69&lt;&gt;"",$D$12+B69*3/INPUT!$C$4,"")</f>
        <v/>
      </c>
      <c r="E69" s="62" t="str">
        <f aca="true">IF(B69&lt;&gt;"",INDIRECT("ST!N"&amp;MATCH(C69,ST!$D$1:$D$395,-1))+(C69-INDIRECT("ST!D"&amp;MATCH(C69,ST!$D$1:$D$395,-1)))*(INDIRECT("ST!N"&amp;MATCH(C69,ST!$D$1:$D$395,-1)+1)-INDIRECT("ST!N"&amp;MATCH(C69,ST!$D$1:$D$395,-1)))/(INDIRECT("ST!D"&amp;MATCH(C69,ST!$D$1:$D$395,-1)+1)-INDIRECT("ST!D"&amp;MATCH(C69,ST!$D$1:$D$395,-1))),"")</f>
        <v/>
      </c>
      <c r="F69" s="63" t="str">
        <f aca="true">IF(B69&lt;&gt;"",INDIRECT("ST!M"&amp;MATCH(C69,ST!$D$1:$D$395,-1))+(C69-INDIRECT("ST!D"&amp;MATCH(C69,ST!$D$1:$D$395,-1)))*(INDIRECT("ST!M"&amp;MATCH(C69,ST!$D$1:$D$395,-1)+1)-INDIRECT("ST!M"&amp;MATCH(C69,ST!$D$1:$D$395,-1)))/(INDIRECT("ST!D"&amp;MATCH(C69,ST!$D$1:$D$395,-1)+1)-INDIRECT("ST!D"&amp;MATCH(C69,ST!$D$1:$D$395,-1))),"")</f>
        <v/>
      </c>
      <c r="G69" s="64" t="str">
        <f aca="true">IF(B69&lt;&gt;"",INDIRECT("ST!I"&amp;MATCH(C69,ST!$D$1:$D$395,-1))+(C69-INDIRECT("ST!D"&amp;MATCH(C69,ST!$D$1:$D$395,-1)))*(INDIRECT("ST!I"&amp;MATCH(C69,ST!$D$1:$D$395,-1)+1)-INDIRECT("ST!I"&amp;MATCH(C69,ST!$D$1:$D$395,-1)))/(INDIRECT("ST!D"&amp;MATCH(C69,ST!$D$1:$D$395,-1)+1)-INDIRECT("ST!D"&amp;MATCH(C69,ST!$D$1:$D$395,-1))),"")</f>
        <v/>
      </c>
      <c r="H69" s="64" t="str">
        <f aca="false">IF(B69&lt;&gt;"",INPUT!$C$4*(G69-$G$12),"")</f>
        <v/>
      </c>
      <c r="I69" s="65" t="str">
        <f aca="false">IF(B69&lt;&gt;"",(INPUT!$C$5/12/B69/3+0.5*INPUT!$C$4*((E69-$E$12)/(D69-$D$12)-$F$12)-INPUT!$C$12)*1000,"")</f>
        <v/>
      </c>
      <c r="J69" s="65" t="str">
        <f aca="false">IF(B69&lt;&gt;"",INPUT!$C$6*5280/60^2*SIN(INPUT!$C$7*2*PI()/360)*(H69-B69*3/INPUT!$C$2)/3/B69*1000,"")</f>
        <v/>
      </c>
      <c r="K69" s="65" t="str">
        <f aca="false">IF(AND(B69&lt;&gt;"",B69&lt;=INPUT!$C$13),B69*3*12*(INPUT!$C$15/1000+INPUT!$C$12 -0.5*INPUT!$C$4*((E69-$E$12)/(D69-$D$12)-$F$12))-INPUT!$C$5,"")</f>
        <v/>
      </c>
      <c r="L69" s="65" t="str">
        <f aca="false">IF(AND(B69&lt;&gt;"",B69&lt;=INPUT!$C$13),B69*3*12*( -0.5*INPUT!$C$4*((E69-$E$12)/(D69-$D$12)-$F$12))-INPUT!$C$5,"")</f>
        <v/>
      </c>
    </row>
    <row r="70" customFormat="false" ht="12.8" hidden="false" customHeight="false" outlineLevel="0" collapsed="false">
      <c r="B70" s="60" t="str">
        <f aca="false">IF(B69="","",IF(B69+$C$9&lt;=INPUT!$C$13,B69+$C$9,""))</f>
        <v/>
      </c>
      <c r="C70" s="60" t="str">
        <f aca="true">IF(B70&lt;&gt;"",INDIRECT("ST!D"&amp;MATCH(D70,ST!$K$1:$K$395))+(D70-INDIRECT("ST!K"&amp;MATCH(D70,ST!$K$1:$K$395)))*(INDIRECT("ST!D"&amp;MATCH(D70,ST!$K$1:$K$395)+1)-INDIRECT("ST!D"&amp;MATCH(D70,ST!$K$1:$K$395)))/(INDIRECT("ST!K"&amp;MATCH(D70,ST!$K$1:$K$395)+1)-INDIRECT("ST!K"&amp;MATCH(D70,ST!$K$1:$K$395))),"")</f>
        <v/>
      </c>
      <c r="D70" s="61" t="str">
        <f aca="false">IF(B70&lt;&gt;"",$D$12+B70*3/INPUT!$C$4,"")</f>
        <v/>
      </c>
      <c r="E70" s="62" t="str">
        <f aca="true">IF(B70&lt;&gt;"",INDIRECT("ST!N"&amp;MATCH(C70,ST!$D$1:$D$395,-1))+(C70-INDIRECT("ST!D"&amp;MATCH(C70,ST!$D$1:$D$395,-1)))*(INDIRECT("ST!N"&amp;MATCH(C70,ST!$D$1:$D$395,-1)+1)-INDIRECT("ST!N"&amp;MATCH(C70,ST!$D$1:$D$395,-1)))/(INDIRECT("ST!D"&amp;MATCH(C70,ST!$D$1:$D$395,-1)+1)-INDIRECT("ST!D"&amp;MATCH(C70,ST!$D$1:$D$395,-1))),"")</f>
        <v/>
      </c>
      <c r="F70" s="63" t="str">
        <f aca="true">IF(B70&lt;&gt;"",INDIRECT("ST!M"&amp;MATCH(C70,ST!$D$1:$D$395,-1))+(C70-INDIRECT("ST!D"&amp;MATCH(C70,ST!$D$1:$D$395,-1)))*(INDIRECT("ST!M"&amp;MATCH(C70,ST!$D$1:$D$395,-1)+1)-INDIRECT("ST!M"&amp;MATCH(C70,ST!$D$1:$D$395,-1)))/(INDIRECT("ST!D"&amp;MATCH(C70,ST!$D$1:$D$395,-1)+1)-INDIRECT("ST!D"&amp;MATCH(C70,ST!$D$1:$D$395,-1))),"")</f>
        <v/>
      </c>
      <c r="G70" s="64" t="str">
        <f aca="true">IF(B70&lt;&gt;"",INDIRECT("ST!I"&amp;MATCH(C70,ST!$D$1:$D$395,-1))+(C70-INDIRECT("ST!D"&amp;MATCH(C70,ST!$D$1:$D$395,-1)))*(INDIRECT("ST!I"&amp;MATCH(C70,ST!$D$1:$D$395,-1)+1)-INDIRECT("ST!I"&amp;MATCH(C70,ST!$D$1:$D$395,-1)))/(INDIRECT("ST!D"&amp;MATCH(C70,ST!$D$1:$D$395,-1)+1)-INDIRECT("ST!D"&amp;MATCH(C70,ST!$D$1:$D$395,-1))),"")</f>
        <v/>
      </c>
      <c r="H70" s="64" t="str">
        <f aca="false">IF(B70&lt;&gt;"",INPUT!$C$4*(G70-$G$12),"")</f>
        <v/>
      </c>
      <c r="I70" s="65" t="str">
        <f aca="false">IF(B70&lt;&gt;"",(INPUT!$C$5/12/B70/3+0.5*INPUT!$C$4*((E70-$E$12)/(D70-$D$12)-$F$12)-INPUT!$C$12)*1000,"")</f>
        <v/>
      </c>
      <c r="J70" s="65" t="str">
        <f aca="false">IF(B70&lt;&gt;"",INPUT!$C$6*5280/60^2*SIN(INPUT!$C$7*2*PI()/360)*(H70-B70*3/INPUT!$C$2)/3/B70*1000,"")</f>
        <v/>
      </c>
      <c r="K70" s="65" t="str">
        <f aca="false">IF(AND(B70&lt;&gt;"",B70&lt;=INPUT!$C$13),B70*3*12*(INPUT!$C$15/1000+INPUT!$C$12 -0.5*INPUT!$C$4*((E70-$E$12)/(D70-$D$12)-$F$12))-INPUT!$C$5,"")</f>
        <v/>
      </c>
      <c r="L70" s="65" t="str">
        <f aca="false">IF(AND(B70&lt;&gt;"",B70&lt;=INPUT!$C$13),B70*3*12*( -0.5*INPUT!$C$4*((E70-$E$12)/(D70-$D$12)-$F$12))-INPUT!$C$5,"")</f>
        <v/>
      </c>
    </row>
    <row r="71" customFormat="false" ht="12.8" hidden="false" customHeight="false" outlineLevel="0" collapsed="false">
      <c r="B71" s="60" t="str">
        <f aca="false">IF(B70="","",IF(B70+$C$9&lt;=INPUT!$C$13,B70+$C$9,""))</f>
        <v/>
      </c>
      <c r="C71" s="60" t="str">
        <f aca="true">IF(B71&lt;&gt;"",INDIRECT("ST!D"&amp;MATCH(D71,ST!$K$1:$K$395))+(D71-INDIRECT("ST!K"&amp;MATCH(D71,ST!$K$1:$K$395)))*(INDIRECT("ST!D"&amp;MATCH(D71,ST!$K$1:$K$395)+1)-INDIRECT("ST!D"&amp;MATCH(D71,ST!$K$1:$K$395)))/(INDIRECT("ST!K"&amp;MATCH(D71,ST!$K$1:$K$395)+1)-INDIRECT("ST!K"&amp;MATCH(D71,ST!$K$1:$K$395))),"")</f>
        <v/>
      </c>
      <c r="D71" s="61" t="str">
        <f aca="false">IF(B71&lt;&gt;"",$D$12+B71*3/INPUT!$C$4,"")</f>
        <v/>
      </c>
      <c r="E71" s="62" t="str">
        <f aca="true">IF(B71&lt;&gt;"",INDIRECT("ST!N"&amp;MATCH(C71,ST!$D$1:$D$395,-1))+(C71-INDIRECT("ST!D"&amp;MATCH(C71,ST!$D$1:$D$395,-1)))*(INDIRECT("ST!N"&amp;MATCH(C71,ST!$D$1:$D$395,-1)+1)-INDIRECT("ST!N"&amp;MATCH(C71,ST!$D$1:$D$395,-1)))/(INDIRECT("ST!D"&amp;MATCH(C71,ST!$D$1:$D$395,-1)+1)-INDIRECT("ST!D"&amp;MATCH(C71,ST!$D$1:$D$395,-1))),"")</f>
        <v/>
      </c>
      <c r="F71" s="63" t="str">
        <f aca="true">IF(B71&lt;&gt;"",INDIRECT("ST!M"&amp;MATCH(C71,ST!$D$1:$D$395,-1))+(C71-INDIRECT("ST!D"&amp;MATCH(C71,ST!$D$1:$D$395,-1)))*(INDIRECT("ST!M"&amp;MATCH(C71,ST!$D$1:$D$395,-1)+1)-INDIRECT("ST!M"&amp;MATCH(C71,ST!$D$1:$D$395,-1)))/(INDIRECT("ST!D"&amp;MATCH(C71,ST!$D$1:$D$395,-1)+1)-INDIRECT("ST!D"&amp;MATCH(C71,ST!$D$1:$D$395,-1))),"")</f>
        <v/>
      </c>
      <c r="G71" s="64" t="str">
        <f aca="true">IF(B71&lt;&gt;"",INDIRECT("ST!I"&amp;MATCH(C71,ST!$D$1:$D$395,-1))+(C71-INDIRECT("ST!D"&amp;MATCH(C71,ST!$D$1:$D$395,-1)))*(INDIRECT("ST!I"&amp;MATCH(C71,ST!$D$1:$D$395,-1)+1)-INDIRECT("ST!I"&amp;MATCH(C71,ST!$D$1:$D$395,-1)))/(INDIRECT("ST!D"&amp;MATCH(C71,ST!$D$1:$D$395,-1)+1)-INDIRECT("ST!D"&amp;MATCH(C71,ST!$D$1:$D$395,-1))),"")</f>
        <v/>
      </c>
      <c r="H71" s="64" t="str">
        <f aca="false">IF(B71&lt;&gt;"",INPUT!$C$4*(G71-$G$12),"")</f>
        <v/>
      </c>
      <c r="I71" s="65" t="str">
        <f aca="false">IF(B71&lt;&gt;"",(INPUT!$C$5/12/B71/3+0.5*INPUT!$C$4*((E71-$E$12)/(D71-$D$12)-$F$12)-INPUT!$C$12)*1000,"")</f>
        <v/>
      </c>
      <c r="J71" s="65" t="str">
        <f aca="false">IF(B71&lt;&gt;"",INPUT!$C$6*5280/60^2*SIN(INPUT!$C$7*2*PI()/360)*(H71-B71*3/INPUT!$C$2)/3/B71*1000,"")</f>
        <v/>
      </c>
      <c r="K71" s="65" t="str">
        <f aca="false">IF(AND(B71&lt;&gt;"",B71&lt;=INPUT!$C$13),B71*3*12*(INPUT!$C$15/1000+INPUT!$C$12 -0.5*INPUT!$C$4*((E71-$E$12)/(D71-$D$12)-$F$12))-INPUT!$C$5,"")</f>
        <v/>
      </c>
      <c r="L71" s="65" t="str">
        <f aca="false">IF(AND(B71&lt;&gt;"",B71&lt;=INPUT!$C$13),B71*3*12*( -0.5*INPUT!$C$4*((E71-$E$12)/(D71-$D$12)-$F$12))-INPUT!$C$5,"")</f>
        <v/>
      </c>
    </row>
    <row r="72" customFormat="false" ht="12.8" hidden="false" customHeight="false" outlineLevel="0" collapsed="false">
      <c r="B72" s="60" t="str">
        <f aca="false">IF(B71="","",IF(B71+$C$9&lt;=INPUT!$C$13,B71+$C$9,""))</f>
        <v/>
      </c>
      <c r="C72" s="60" t="str">
        <f aca="true">IF(B72&lt;&gt;"",INDIRECT("ST!D"&amp;MATCH(D72,ST!$K$1:$K$395))+(D72-INDIRECT("ST!K"&amp;MATCH(D72,ST!$K$1:$K$395)))*(INDIRECT("ST!D"&amp;MATCH(D72,ST!$K$1:$K$395)+1)-INDIRECT("ST!D"&amp;MATCH(D72,ST!$K$1:$K$395)))/(INDIRECT("ST!K"&amp;MATCH(D72,ST!$K$1:$K$395)+1)-INDIRECT("ST!K"&amp;MATCH(D72,ST!$K$1:$K$395))),"")</f>
        <v/>
      </c>
      <c r="D72" s="61" t="str">
        <f aca="false">IF(B72&lt;&gt;"",$D$12+B72*3/INPUT!$C$4,"")</f>
        <v/>
      </c>
      <c r="E72" s="62" t="str">
        <f aca="true">IF(B72&lt;&gt;"",INDIRECT("ST!N"&amp;MATCH(C72,ST!$D$1:$D$395,-1))+(C72-INDIRECT("ST!D"&amp;MATCH(C72,ST!$D$1:$D$395,-1)))*(INDIRECT("ST!N"&amp;MATCH(C72,ST!$D$1:$D$395,-1)+1)-INDIRECT("ST!N"&amp;MATCH(C72,ST!$D$1:$D$395,-1)))/(INDIRECT("ST!D"&amp;MATCH(C72,ST!$D$1:$D$395,-1)+1)-INDIRECT("ST!D"&amp;MATCH(C72,ST!$D$1:$D$395,-1))),"")</f>
        <v/>
      </c>
      <c r="F72" s="63" t="str">
        <f aca="true">IF(B72&lt;&gt;"",INDIRECT("ST!M"&amp;MATCH(C72,ST!$D$1:$D$395,-1))+(C72-INDIRECT("ST!D"&amp;MATCH(C72,ST!$D$1:$D$395,-1)))*(INDIRECT("ST!M"&amp;MATCH(C72,ST!$D$1:$D$395,-1)+1)-INDIRECT("ST!M"&amp;MATCH(C72,ST!$D$1:$D$395,-1)))/(INDIRECT("ST!D"&amp;MATCH(C72,ST!$D$1:$D$395,-1)+1)-INDIRECT("ST!D"&amp;MATCH(C72,ST!$D$1:$D$395,-1))),"")</f>
        <v/>
      </c>
      <c r="G72" s="64" t="str">
        <f aca="true">IF(B72&lt;&gt;"",INDIRECT("ST!I"&amp;MATCH(C72,ST!$D$1:$D$395,-1))+(C72-INDIRECT("ST!D"&amp;MATCH(C72,ST!$D$1:$D$395,-1)))*(INDIRECT("ST!I"&amp;MATCH(C72,ST!$D$1:$D$395,-1)+1)-INDIRECT("ST!I"&amp;MATCH(C72,ST!$D$1:$D$395,-1)))/(INDIRECT("ST!D"&amp;MATCH(C72,ST!$D$1:$D$395,-1)+1)-INDIRECT("ST!D"&amp;MATCH(C72,ST!$D$1:$D$395,-1))),"")</f>
        <v/>
      </c>
      <c r="H72" s="64" t="str">
        <f aca="false">IF(B72&lt;&gt;"",INPUT!$C$4*(G72-$G$12),"")</f>
        <v/>
      </c>
      <c r="I72" s="65" t="str">
        <f aca="false">IF(B72&lt;&gt;"",(INPUT!$C$5/12/B72/3+0.5*INPUT!$C$4*((E72-$E$12)/(D72-$D$12)-$F$12)-INPUT!$C$12)*1000,"")</f>
        <v/>
      </c>
      <c r="J72" s="65" t="str">
        <f aca="false">IF(B72&lt;&gt;"",INPUT!$C$6*5280/60^2*SIN(INPUT!$C$7*2*PI()/360)*(H72-B72*3/INPUT!$C$2)/3/B72*1000,"")</f>
        <v/>
      </c>
      <c r="K72" s="65" t="str">
        <f aca="false">IF(AND(B72&lt;&gt;"",B72&lt;=INPUT!$C$13),B72*3*12*(INPUT!$C$15/1000+INPUT!$C$12 -0.5*INPUT!$C$4*((E72-$E$12)/(D72-$D$12)-$F$12))-INPUT!$C$5,"")</f>
        <v/>
      </c>
      <c r="L72" s="65" t="str">
        <f aca="false">IF(AND(B72&lt;&gt;"",B72&lt;=INPUT!$C$13),B72*3*12*( -0.5*INPUT!$C$4*((E72-$E$12)/(D72-$D$12)-$F$12))-INPUT!$C$5,"")</f>
        <v/>
      </c>
    </row>
    <row r="73" customFormat="false" ht="12.8" hidden="false" customHeight="false" outlineLevel="0" collapsed="false">
      <c r="B73" s="60" t="str">
        <f aca="false">IF(B72="","",IF(B72+$C$9&lt;=INPUT!$C$13,B72+$C$9,""))</f>
        <v/>
      </c>
      <c r="C73" s="60" t="str">
        <f aca="true">IF(B73&lt;&gt;"",INDIRECT("ST!D"&amp;MATCH(D73,ST!$K$1:$K$395))+(D73-INDIRECT("ST!K"&amp;MATCH(D73,ST!$K$1:$K$395)))*(INDIRECT("ST!D"&amp;MATCH(D73,ST!$K$1:$K$395)+1)-INDIRECT("ST!D"&amp;MATCH(D73,ST!$K$1:$K$395)))/(INDIRECT("ST!K"&amp;MATCH(D73,ST!$K$1:$K$395)+1)-INDIRECT("ST!K"&amp;MATCH(D73,ST!$K$1:$K$395))),"")</f>
        <v/>
      </c>
      <c r="D73" s="61" t="str">
        <f aca="false">IF(B73&lt;&gt;"",$D$12+B73*3/INPUT!$C$4,"")</f>
        <v/>
      </c>
      <c r="E73" s="62" t="str">
        <f aca="true">IF(B73&lt;&gt;"",INDIRECT("ST!N"&amp;MATCH(C73,ST!$D$1:$D$395,-1))+(C73-INDIRECT("ST!D"&amp;MATCH(C73,ST!$D$1:$D$395,-1)))*(INDIRECT("ST!N"&amp;MATCH(C73,ST!$D$1:$D$395,-1)+1)-INDIRECT("ST!N"&amp;MATCH(C73,ST!$D$1:$D$395,-1)))/(INDIRECT("ST!D"&amp;MATCH(C73,ST!$D$1:$D$395,-1)+1)-INDIRECT("ST!D"&amp;MATCH(C73,ST!$D$1:$D$395,-1))),"")</f>
        <v/>
      </c>
      <c r="F73" s="63" t="str">
        <f aca="true">IF(B73&lt;&gt;"",INDIRECT("ST!M"&amp;MATCH(C73,ST!$D$1:$D$395,-1))+(C73-INDIRECT("ST!D"&amp;MATCH(C73,ST!$D$1:$D$395,-1)))*(INDIRECT("ST!M"&amp;MATCH(C73,ST!$D$1:$D$395,-1)+1)-INDIRECT("ST!M"&amp;MATCH(C73,ST!$D$1:$D$395,-1)))/(INDIRECT("ST!D"&amp;MATCH(C73,ST!$D$1:$D$395,-1)+1)-INDIRECT("ST!D"&amp;MATCH(C73,ST!$D$1:$D$395,-1))),"")</f>
        <v/>
      </c>
      <c r="G73" s="64" t="str">
        <f aca="true">IF(B73&lt;&gt;"",INDIRECT("ST!I"&amp;MATCH(C73,ST!$D$1:$D$395,-1))+(C73-INDIRECT("ST!D"&amp;MATCH(C73,ST!$D$1:$D$395,-1)))*(INDIRECT("ST!I"&amp;MATCH(C73,ST!$D$1:$D$395,-1)+1)-INDIRECT("ST!I"&amp;MATCH(C73,ST!$D$1:$D$395,-1)))/(INDIRECT("ST!D"&amp;MATCH(C73,ST!$D$1:$D$395,-1)+1)-INDIRECT("ST!D"&amp;MATCH(C73,ST!$D$1:$D$395,-1))),"")</f>
        <v/>
      </c>
      <c r="H73" s="64" t="str">
        <f aca="false">IF(B73&lt;&gt;"",INPUT!$C$4*(G73-$G$12),"")</f>
        <v/>
      </c>
      <c r="I73" s="65" t="str">
        <f aca="false">IF(B73&lt;&gt;"",(INPUT!$C$5/12/B73/3+0.5*INPUT!$C$4*((E73-$E$12)/(D73-$D$12)-$F$12)-INPUT!$C$12)*1000,"")</f>
        <v/>
      </c>
      <c r="J73" s="65" t="str">
        <f aca="false">IF(B73&lt;&gt;"",INPUT!$C$6*5280/60^2*SIN(INPUT!$C$7*2*PI()/360)*(H73-B73*3/INPUT!$C$2)/3/B73*1000,"")</f>
        <v/>
      </c>
      <c r="K73" s="65" t="str">
        <f aca="false">IF(AND(B73&lt;&gt;"",B73&lt;=INPUT!$C$13),B73*3*12*(INPUT!$C$15/1000+INPUT!$C$12 -0.5*INPUT!$C$4*((E73-$E$12)/(D73-$D$12)-$F$12))-INPUT!$C$5,"")</f>
        <v/>
      </c>
      <c r="L73" s="65" t="str">
        <f aca="false">IF(AND(B73&lt;&gt;"",B73&lt;=INPUT!$C$13),B73*3*12*( -0.5*INPUT!$C$4*((E73-$E$12)/(D73-$D$12)-$F$12))-INPUT!$C$5,"")</f>
        <v/>
      </c>
    </row>
    <row r="74" customFormat="false" ht="12.8" hidden="false" customHeight="false" outlineLevel="0" collapsed="false">
      <c r="B74" s="60" t="str">
        <f aca="false">IF(B73="","",IF(B73+$C$9&lt;=INPUT!$C$13,B73+$C$9,""))</f>
        <v/>
      </c>
      <c r="C74" s="60" t="str">
        <f aca="true">IF(B74&lt;&gt;"",INDIRECT("ST!D"&amp;MATCH(D74,ST!$K$1:$K$395))+(D74-INDIRECT("ST!K"&amp;MATCH(D74,ST!$K$1:$K$395)))*(INDIRECT("ST!D"&amp;MATCH(D74,ST!$K$1:$K$395)+1)-INDIRECT("ST!D"&amp;MATCH(D74,ST!$K$1:$K$395)))/(INDIRECT("ST!K"&amp;MATCH(D74,ST!$K$1:$K$395)+1)-INDIRECT("ST!K"&amp;MATCH(D74,ST!$K$1:$K$395))),"")</f>
        <v/>
      </c>
      <c r="D74" s="61" t="str">
        <f aca="false">IF(B74&lt;&gt;"",$D$12+B74*3/INPUT!$C$4,"")</f>
        <v/>
      </c>
      <c r="E74" s="62" t="str">
        <f aca="true">IF(B74&lt;&gt;"",INDIRECT("ST!N"&amp;MATCH(C74,ST!$D$1:$D$395,-1))+(C74-INDIRECT("ST!D"&amp;MATCH(C74,ST!$D$1:$D$395,-1)))*(INDIRECT("ST!N"&amp;MATCH(C74,ST!$D$1:$D$395,-1)+1)-INDIRECT("ST!N"&amp;MATCH(C74,ST!$D$1:$D$395,-1)))/(INDIRECT("ST!D"&amp;MATCH(C74,ST!$D$1:$D$395,-1)+1)-INDIRECT("ST!D"&amp;MATCH(C74,ST!$D$1:$D$395,-1))),"")</f>
        <v/>
      </c>
      <c r="F74" s="63" t="str">
        <f aca="true">IF(B74&lt;&gt;"",INDIRECT("ST!M"&amp;MATCH(C74,ST!$D$1:$D$395,-1))+(C74-INDIRECT("ST!D"&amp;MATCH(C74,ST!$D$1:$D$395,-1)))*(INDIRECT("ST!M"&amp;MATCH(C74,ST!$D$1:$D$395,-1)+1)-INDIRECT("ST!M"&amp;MATCH(C74,ST!$D$1:$D$395,-1)))/(INDIRECT("ST!D"&amp;MATCH(C74,ST!$D$1:$D$395,-1)+1)-INDIRECT("ST!D"&amp;MATCH(C74,ST!$D$1:$D$395,-1))),"")</f>
        <v/>
      </c>
      <c r="G74" s="64" t="str">
        <f aca="true">IF(B74&lt;&gt;"",INDIRECT("ST!I"&amp;MATCH(C74,ST!$D$1:$D$395,-1))+(C74-INDIRECT("ST!D"&amp;MATCH(C74,ST!$D$1:$D$395,-1)))*(INDIRECT("ST!I"&amp;MATCH(C74,ST!$D$1:$D$395,-1)+1)-INDIRECT("ST!I"&amp;MATCH(C74,ST!$D$1:$D$395,-1)))/(INDIRECT("ST!D"&amp;MATCH(C74,ST!$D$1:$D$395,-1)+1)-INDIRECT("ST!D"&amp;MATCH(C74,ST!$D$1:$D$395,-1))),"")</f>
        <v/>
      </c>
      <c r="H74" s="64" t="str">
        <f aca="false">IF(B74&lt;&gt;"",INPUT!$C$4*(G74-$G$12),"")</f>
        <v/>
      </c>
      <c r="I74" s="65" t="str">
        <f aca="false">IF(B74&lt;&gt;"",(INPUT!$C$5/12/B74/3+0.5*INPUT!$C$4*((E74-$E$12)/(D74-$D$12)-$F$12)-INPUT!$C$12)*1000,"")</f>
        <v/>
      </c>
      <c r="J74" s="65" t="str">
        <f aca="false">IF(B74&lt;&gt;"",INPUT!$C$6*5280/60^2*SIN(INPUT!$C$7*2*PI()/360)*(H74-B74*3/INPUT!$C$2)/3/B74*1000,"")</f>
        <v/>
      </c>
      <c r="K74" s="65" t="str">
        <f aca="false">IF(AND(B74&lt;&gt;"",B74&lt;=INPUT!$C$13),B74*3*12*(INPUT!$C$15/1000+INPUT!$C$12 -0.5*INPUT!$C$4*((E74-$E$12)/(D74-$D$12)-$F$12))-INPUT!$C$5,"")</f>
        <v/>
      </c>
      <c r="L74" s="65" t="str">
        <f aca="false">IF(AND(B74&lt;&gt;"",B74&lt;=INPUT!$C$13),B74*3*12*( -0.5*INPUT!$C$4*((E74-$E$12)/(D74-$D$12)-$F$12))-INPUT!$C$5,"")</f>
        <v/>
      </c>
    </row>
    <row r="75" customFormat="false" ht="12.8" hidden="false" customHeight="false" outlineLevel="0" collapsed="false">
      <c r="B75" s="60" t="str">
        <f aca="false">IF(B74="","",IF(B74+$C$9&lt;=INPUT!$C$13,B74+$C$9,""))</f>
        <v/>
      </c>
      <c r="C75" s="60" t="str">
        <f aca="true">IF(B75&lt;&gt;"",INDIRECT("ST!D"&amp;MATCH(D75,ST!$K$1:$K$395))+(D75-INDIRECT("ST!K"&amp;MATCH(D75,ST!$K$1:$K$395)))*(INDIRECT("ST!D"&amp;MATCH(D75,ST!$K$1:$K$395)+1)-INDIRECT("ST!D"&amp;MATCH(D75,ST!$K$1:$K$395)))/(INDIRECT("ST!K"&amp;MATCH(D75,ST!$K$1:$K$395)+1)-INDIRECT("ST!K"&amp;MATCH(D75,ST!$K$1:$K$395))),"")</f>
        <v/>
      </c>
      <c r="D75" s="61" t="str">
        <f aca="false">IF(B75&lt;&gt;"",$D$12+B75*3/INPUT!$C$4,"")</f>
        <v/>
      </c>
      <c r="E75" s="62" t="str">
        <f aca="true">IF(B75&lt;&gt;"",INDIRECT("ST!N"&amp;MATCH(C75,ST!$D$1:$D$395,-1))+(C75-INDIRECT("ST!D"&amp;MATCH(C75,ST!$D$1:$D$395,-1)))*(INDIRECT("ST!N"&amp;MATCH(C75,ST!$D$1:$D$395,-1)+1)-INDIRECT("ST!N"&amp;MATCH(C75,ST!$D$1:$D$395,-1)))/(INDIRECT("ST!D"&amp;MATCH(C75,ST!$D$1:$D$395,-1)+1)-INDIRECT("ST!D"&amp;MATCH(C75,ST!$D$1:$D$395,-1))),"")</f>
        <v/>
      </c>
      <c r="F75" s="63" t="str">
        <f aca="true">IF(B75&lt;&gt;"",INDIRECT("ST!M"&amp;MATCH(C75,ST!$D$1:$D$395,-1))+(C75-INDIRECT("ST!D"&amp;MATCH(C75,ST!$D$1:$D$395,-1)))*(INDIRECT("ST!M"&amp;MATCH(C75,ST!$D$1:$D$395,-1)+1)-INDIRECT("ST!M"&amp;MATCH(C75,ST!$D$1:$D$395,-1)))/(INDIRECT("ST!D"&amp;MATCH(C75,ST!$D$1:$D$395,-1)+1)-INDIRECT("ST!D"&amp;MATCH(C75,ST!$D$1:$D$395,-1))),"")</f>
        <v/>
      </c>
      <c r="G75" s="64" t="str">
        <f aca="true">IF(B75&lt;&gt;"",INDIRECT("ST!I"&amp;MATCH(C75,ST!$D$1:$D$395,-1))+(C75-INDIRECT("ST!D"&amp;MATCH(C75,ST!$D$1:$D$395,-1)))*(INDIRECT("ST!I"&amp;MATCH(C75,ST!$D$1:$D$395,-1)+1)-INDIRECT("ST!I"&amp;MATCH(C75,ST!$D$1:$D$395,-1)))/(INDIRECT("ST!D"&amp;MATCH(C75,ST!$D$1:$D$395,-1)+1)-INDIRECT("ST!D"&amp;MATCH(C75,ST!$D$1:$D$395,-1))),"")</f>
        <v/>
      </c>
      <c r="H75" s="64" t="str">
        <f aca="false">IF(B75&lt;&gt;"",INPUT!$C$4*(G75-$G$12),"")</f>
        <v/>
      </c>
      <c r="I75" s="65" t="str">
        <f aca="false">IF(B75&lt;&gt;"",(INPUT!$C$5/12/B75/3+0.5*INPUT!$C$4*((E75-$E$12)/(D75-$D$12)-$F$12)-INPUT!$C$12)*1000,"")</f>
        <v/>
      </c>
      <c r="J75" s="65" t="str">
        <f aca="false">IF(B75&lt;&gt;"",INPUT!$C$6*5280/60^2*SIN(INPUT!$C$7*2*PI()/360)*(H75-B75*3/INPUT!$C$2)/3/B75*1000,"")</f>
        <v/>
      </c>
      <c r="K75" s="65" t="str">
        <f aca="false">IF(AND(B75&lt;&gt;"",B75&lt;=INPUT!$C$13),B75*3*12*(INPUT!$C$15/1000+INPUT!$C$12 -0.5*INPUT!$C$4*((E75-$E$12)/(D75-$D$12)-$F$12))-INPUT!$C$5,"")</f>
        <v/>
      </c>
      <c r="L75" s="65" t="str">
        <f aca="false">IF(AND(B75&lt;&gt;"",B75&lt;=INPUT!$C$13),B75*3*12*( -0.5*INPUT!$C$4*((E75-$E$12)/(D75-$D$12)-$F$12))-INPUT!$C$5,"")</f>
        <v/>
      </c>
    </row>
    <row r="76" customFormat="false" ht="12.8" hidden="false" customHeight="false" outlineLevel="0" collapsed="false">
      <c r="B76" s="60" t="str">
        <f aca="false">IF(B75="","",IF(B75+$C$9&lt;=INPUT!$C$13,B75+$C$9,""))</f>
        <v/>
      </c>
      <c r="C76" s="60" t="str">
        <f aca="true">IF(B76&lt;&gt;"",INDIRECT("ST!D"&amp;MATCH(D76,ST!$K$1:$K$395))+(D76-INDIRECT("ST!K"&amp;MATCH(D76,ST!$K$1:$K$395)))*(INDIRECT("ST!D"&amp;MATCH(D76,ST!$K$1:$K$395)+1)-INDIRECT("ST!D"&amp;MATCH(D76,ST!$K$1:$K$395)))/(INDIRECT("ST!K"&amp;MATCH(D76,ST!$K$1:$K$395)+1)-INDIRECT("ST!K"&amp;MATCH(D76,ST!$K$1:$K$395))),"")</f>
        <v/>
      </c>
      <c r="D76" s="61" t="str">
        <f aca="false">IF(B76&lt;&gt;"",$D$12+B76*3/INPUT!$C$4,"")</f>
        <v/>
      </c>
      <c r="E76" s="62" t="str">
        <f aca="true">IF(B76&lt;&gt;"",INDIRECT("ST!N"&amp;MATCH(C76,ST!$D$1:$D$395,-1))+(C76-INDIRECT("ST!D"&amp;MATCH(C76,ST!$D$1:$D$395,-1)))*(INDIRECT("ST!N"&amp;MATCH(C76,ST!$D$1:$D$395,-1)+1)-INDIRECT("ST!N"&amp;MATCH(C76,ST!$D$1:$D$395,-1)))/(INDIRECT("ST!D"&amp;MATCH(C76,ST!$D$1:$D$395,-1)+1)-INDIRECT("ST!D"&amp;MATCH(C76,ST!$D$1:$D$395,-1))),"")</f>
        <v/>
      </c>
      <c r="F76" s="63" t="str">
        <f aca="true">IF(B76&lt;&gt;"",INDIRECT("ST!M"&amp;MATCH(C76,ST!$D$1:$D$395,-1))+(C76-INDIRECT("ST!D"&amp;MATCH(C76,ST!$D$1:$D$395,-1)))*(INDIRECT("ST!M"&amp;MATCH(C76,ST!$D$1:$D$395,-1)+1)-INDIRECT("ST!M"&amp;MATCH(C76,ST!$D$1:$D$395,-1)))/(INDIRECT("ST!D"&amp;MATCH(C76,ST!$D$1:$D$395,-1)+1)-INDIRECT("ST!D"&amp;MATCH(C76,ST!$D$1:$D$395,-1))),"")</f>
        <v/>
      </c>
      <c r="G76" s="64" t="str">
        <f aca="true">IF(B76&lt;&gt;"",INDIRECT("ST!I"&amp;MATCH(C76,ST!$D$1:$D$395,-1))+(C76-INDIRECT("ST!D"&amp;MATCH(C76,ST!$D$1:$D$395,-1)))*(INDIRECT("ST!I"&amp;MATCH(C76,ST!$D$1:$D$395,-1)+1)-INDIRECT("ST!I"&amp;MATCH(C76,ST!$D$1:$D$395,-1)))/(INDIRECT("ST!D"&amp;MATCH(C76,ST!$D$1:$D$395,-1)+1)-INDIRECT("ST!D"&amp;MATCH(C76,ST!$D$1:$D$395,-1))),"")</f>
        <v/>
      </c>
      <c r="H76" s="64" t="str">
        <f aca="false">IF(B76&lt;&gt;"",INPUT!$C$4*(G76-$G$12),"")</f>
        <v/>
      </c>
      <c r="I76" s="65" t="str">
        <f aca="false">IF(B76&lt;&gt;"",(INPUT!$C$5/12/B76/3+0.5*INPUT!$C$4*((E76-$E$12)/(D76-$D$12)-$F$12)-INPUT!$C$12)*1000,"")</f>
        <v/>
      </c>
      <c r="J76" s="65" t="str">
        <f aca="false">IF(B76&lt;&gt;"",INPUT!$C$6*5280/60^2*SIN(INPUT!$C$7*2*PI()/360)*(H76-B76*3/INPUT!$C$2)/3/B76*1000,"")</f>
        <v/>
      </c>
      <c r="K76" s="65" t="str">
        <f aca="false">IF(AND(B76&lt;&gt;"",B76&lt;=INPUT!$C$13),B76*3*12*(INPUT!$C$15/1000+INPUT!$C$12 -0.5*INPUT!$C$4*((E76-$E$12)/(D76-$D$12)-$F$12))-INPUT!$C$5,"")</f>
        <v/>
      </c>
      <c r="L76" s="65" t="str">
        <f aca="false">IF(AND(B76&lt;&gt;"",B76&lt;=INPUT!$C$13),B76*3*12*( -0.5*INPUT!$C$4*((E76-$E$12)/(D76-$D$12)-$F$12))-INPUT!$C$5,"")</f>
        <v/>
      </c>
    </row>
    <row r="77" customFormat="false" ht="12.8" hidden="false" customHeight="false" outlineLevel="0" collapsed="false">
      <c r="B77" s="60" t="str">
        <f aca="false">IF(B76="","",IF(B76+$C$9&lt;=INPUT!$C$13,B76+$C$9,""))</f>
        <v/>
      </c>
      <c r="C77" s="60" t="str">
        <f aca="true">IF(B77&lt;&gt;"",INDIRECT("ST!D"&amp;MATCH(D77,ST!$K$1:$K$395))+(D77-INDIRECT("ST!K"&amp;MATCH(D77,ST!$K$1:$K$395)))*(INDIRECT("ST!D"&amp;MATCH(D77,ST!$K$1:$K$395)+1)-INDIRECT("ST!D"&amp;MATCH(D77,ST!$K$1:$K$395)))/(INDIRECT("ST!K"&amp;MATCH(D77,ST!$K$1:$K$395)+1)-INDIRECT("ST!K"&amp;MATCH(D77,ST!$K$1:$K$395))),"")</f>
        <v/>
      </c>
      <c r="D77" s="61" t="str">
        <f aca="false">IF(B77&lt;&gt;"",$D$12+B77*3/INPUT!$C$4,"")</f>
        <v/>
      </c>
      <c r="E77" s="62" t="str">
        <f aca="true">IF(B77&lt;&gt;"",INDIRECT("ST!N"&amp;MATCH(C77,ST!$D$1:$D$395,-1))+(C77-INDIRECT("ST!D"&amp;MATCH(C77,ST!$D$1:$D$395,-1)))*(INDIRECT("ST!N"&amp;MATCH(C77,ST!$D$1:$D$395,-1)+1)-INDIRECT("ST!N"&amp;MATCH(C77,ST!$D$1:$D$395,-1)))/(INDIRECT("ST!D"&amp;MATCH(C77,ST!$D$1:$D$395,-1)+1)-INDIRECT("ST!D"&amp;MATCH(C77,ST!$D$1:$D$395,-1))),"")</f>
        <v/>
      </c>
      <c r="F77" s="63" t="str">
        <f aca="true">IF(B77&lt;&gt;"",INDIRECT("ST!M"&amp;MATCH(C77,ST!$D$1:$D$395,-1))+(C77-INDIRECT("ST!D"&amp;MATCH(C77,ST!$D$1:$D$395,-1)))*(INDIRECT("ST!M"&amp;MATCH(C77,ST!$D$1:$D$395,-1)+1)-INDIRECT("ST!M"&amp;MATCH(C77,ST!$D$1:$D$395,-1)))/(INDIRECT("ST!D"&amp;MATCH(C77,ST!$D$1:$D$395,-1)+1)-INDIRECT("ST!D"&amp;MATCH(C77,ST!$D$1:$D$395,-1))),"")</f>
        <v/>
      </c>
      <c r="G77" s="64" t="str">
        <f aca="true">IF(B77&lt;&gt;"",INDIRECT("ST!I"&amp;MATCH(C77,ST!$D$1:$D$395,-1))+(C77-INDIRECT("ST!D"&amp;MATCH(C77,ST!$D$1:$D$395,-1)))*(INDIRECT("ST!I"&amp;MATCH(C77,ST!$D$1:$D$395,-1)+1)-INDIRECT("ST!I"&amp;MATCH(C77,ST!$D$1:$D$395,-1)))/(INDIRECT("ST!D"&amp;MATCH(C77,ST!$D$1:$D$395,-1)+1)-INDIRECT("ST!D"&amp;MATCH(C77,ST!$D$1:$D$395,-1))),"")</f>
        <v/>
      </c>
      <c r="H77" s="64" t="str">
        <f aca="false">IF(B77&lt;&gt;"",INPUT!$C$4*(G77-$G$12),"")</f>
        <v/>
      </c>
      <c r="I77" s="65" t="str">
        <f aca="false">IF(B77&lt;&gt;"",(INPUT!$C$5/12/B77/3+0.5*INPUT!$C$4*((E77-$E$12)/(D77-$D$12)-$F$12)-INPUT!$C$12)*1000,"")</f>
        <v/>
      </c>
      <c r="J77" s="65" t="str">
        <f aca="false">IF(B77&lt;&gt;"",INPUT!$C$6*5280/60^2*SIN(INPUT!$C$7*2*PI()/360)*(H77-B77*3/INPUT!$C$2)/3/B77*1000,"")</f>
        <v/>
      </c>
      <c r="K77" s="65" t="str">
        <f aca="false">IF(AND(B77&lt;&gt;"",B77&lt;=INPUT!$C$13),B77*3*12*(INPUT!$C$15/1000+INPUT!$C$12 -0.5*INPUT!$C$4*((E77-$E$12)/(D77-$D$12)-$F$12))-INPUT!$C$5,"")</f>
        <v/>
      </c>
      <c r="L77" s="65" t="str">
        <f aca="false">IF(AND(B77&lt;&gt;"",B77&lt;=INPUT!$C$13),B77*3*12*( -0.5*INPUT!$C$4*((E77-$E$12)/(D77-$D$12)-$F$12))-INPUT!$C$5,"")</f>
        <v/>
      </c>
    </row>
    <row r="78" customFormat="false" ht="12.8" hidden="false" customHeight="false" outlineLevel="0" collapsed="false">
      <c r="B78" s="60" t="str">
        <f aca="false">IF(B77="","",IF(B77+$C$9&lt;=INPUT!$C$13,B77+$C$9,""))</f>
        <v/>
      </c>
      <c r="C78" s="60" t="str">
        <f aca="true">IF(B78&lt;&gt;"",INDIRECT("ST!D"&amp;MATCH(D78,ST!$K$1:$K$395))+(D78-INDIRECT("ST!K"&amp;MATCH(D78,ST!$K$1:$K$395)))*(INDIRECT("ST!D"&amp;MATCH(D78,ST!$K$1:$K$395)+1)-INDIRECT("ST!D"&amp;MATCH(D78,ST!$K$1:$K$395)))/(INDIRECT("ST!K"&amp;MATCH(D78,ST!$K$1:$K$395)+1)-INDIRECT("ST!K"&amp;MATCH(D78,ST!$K$1:$K$395))),"")</f>
        <v/>
      </c>
      <c r="D78" s="61" t="str">
        <f aca="false">IF(B78&lt;&gt;"",$D$12+B78*3/INPUT!$C$4,"")</f>
        <v/>
      </c>
      <c r="E78" s="62" t="str">
        <f aca="true">IF(B78&lt;&gt;"",INDIRECT("ST!N"&amp;MATCH(C78,ST!$D$1:$D$395,-1))+(C78-INDIRECT("ST!D"&amp;MATCH(C78,ST!$D$1:$D$395,-1)))*(INDIRECT("ST!N"&amp;MATCH(C78,ST!$D$1:$D$395,-1)+1)-INDIRECT("ST!N"&amp;MATCH(C78,ST!$D$1:$D$395,-1)))/(INDIRECT("ST!D"&amp;MATCH(C78,ST!$D$1:$D$395,-1)+1)-INDIRECT("ST!D"&amp;MATCH(C78,ST!$D$1:$D$395,-1))),"")</f>
        <v/>
      </c>
      <c r="F78" s="63" t="str">
        <f aca="true">IF(B78&lt;&gt;"",INDIRECT("ST!M"&amp;MATCH(C78,ST!$D$1:$D$395,-1))+(C78-INDIRECT("ST!D"&amp;MATCH(C78,ST!$D$1:$D$395,-1)))*(INDIRECT("ST!M"&amp;MATCH(C78,ST!$D$1:$D$395,-1)+1)-INDIRECT("ST!M"&amp;MATCH(C78,ST!$D$1:$D$395,-1)))/(INDIRECT("ST!D"&amp;MATCH(C78,ST!$D$1:$D$395,-1)+1)-INDIRECT("ST!D"&amp;MATCH(C78,ST!$D$1:$D$395,-1))),"")</f>
        <v/>
      </c>
      <c r="G78" s="64" t="str">
        <f aca="true">IF(B78&lt;&gt;"",INDIRECT("ST!I"&amp;MATCH(C78,ST!$D$1:$D$395,-1))+(C78-INDIRECT("ST!D"&amp;MATCH(C78,ST!$D$1:$D$395,-1)))*(INDIRECT("ST!I"&amp;MATCH(C78,ST!$D$1:$D$395,-1)+1)-INDIRECT("ST!I"&amp;MATCH(C78,ST!$D$1:$D$395,-1)))/(INDIRECT("ST!D"&amp;MATCH(C78,ST!$D$1:$D$395,-1)+1)-INDIRECT("ST!D"&amp;MATCH(C78,ST!$D$1:$D$395,-1))),"")</f>
        <v/>
      </c>
      <c r="H78" s="64" t="str">
        <f aca="false">IF(B78&lt;&gt;"",INPUT!$C$4*(G78-$G$12),"")</f>
        <v/>
      </c>
      <c r="I78" s="65" t="str">
        <f aca="false">IF(B78&lt;&gt;"",(INPUT!$C$5/12/B78/3+0.5*INPUT!$C$4*((E78-$E$12)/(D78-$D$12)-$F$12)-INPUT!$C$12)*1000,"")</f>
        <v/>
      </c>
      <c r="J78" s="65" t="str">
        <f aca="false">IF(B78&lt;&gt;"",INPUT!$C$6*5280/60^2*SIN(INPUT!$C$7*2*PI()/360)*(H78-B78*3/INPUT!$C$2)/3/B78*1000,"")</f>
        <v/>
      </c>
      <c r="K78" s="65" t="str">
        <f aca="false">IF(AND(B78&lt;&gt;"",B78&lt;=INPUT!$C$13),B78*3*12*(INPUT!$C$15/1000+INPUT!$C$12 -0.5*INPUT!$C$4*((E78-$E$12)/(D78-$D$12)-$F$12))-INPUT!$C$5,"")</f>
        <v/>
      </c>
      <c r="L78" s="65" t="str">
        <f aca="false">IF(AND(B78&lt;&gt;"",B78&lt;=INPUT!$C$13),B78*3*12*( -0.5*INPUT!$C$4*((E78-$E$12)/(D78-$D$12)-$F$12))-INPUT!$C$5,"")</f>
        <v/>
      </c>
    </row>
    <row r="79" customFormat="false" ht="12.8" hidden="false" customHeight="false" outlineLevel="0" collapsed="false">
      <c r="B79" s="60" t="str">
        <f aca="false">IF(B78="","",IF(B78+$C$9&lt;=INPUT!$C$13,B78+$C$9,""))</f>
        <v/>
      </c>
      <c r="C79" s="60" t="str">
        <f aca="true">IF(B79&lt;&gt;"",INDIRECT("ST!D"&amp;MATCH(D79,ST!$K$1:$K$395))+(D79-INDIRECT("ST!K"&amp;MATCH(D79,ST!$K$1:$K$395)))*(INDIRECT("ST!D"&amp;MATCH(D79,ST!$K$1:$K$395)+1)-INDIRECT("ST!D"&amp;MATCH(D79,ST!$K$1:$K$395)))/(INDIRECT("ST!K"&amp;MATCH(D79,ST!$K$1:$K$395)+1)-INDIRECT("ST!K"&amp;MATCH(D79,ST!$K$1:$K$395))),"")</f>
        <v/>
      </c>
      <c r="D79" s="61" t="str">
        <f aca="false">IF(B79&lt;&gt;"",$D$12+B79*3/INPUT!$C$4,"")</f>
        <v/>
      </c>
      <c r="E79" s="62" t="str">
        <f aca="true">IF(B79&lt;&gt;"",INDIRECT("ST!N"&amp;MATCH(C79,ST!$D$1:$D$395,-1))+(C79-INDIRECT("ST!D"&amp;MATCH(C79,ST!$D$1:$D$395,-1)))*(INDIRECT("ST!N"&amp;MATCH(C79,ST!$D$1:$D$395,-1)+1)-INDIRECT("ST!N"&amp;MATCH(C79,ST!$D$1:$D$395,-1)))/(INDIRECT("ST!D"&amp;MATCH(C79,ST!$D$1:$D$395,-1)+1)-INDIRECT("ST!D"&amp;MATCH(C79,ST!$D$1:$D$395,-1))),"")</f>
        <v/>
      </c>
      <c r="F79" s="63" t="str">
        <f aca="true">IF(B79&lt;&gt;"",INDIRECT("ST!M"&amp;MATCH(C79,ST!$D$1:$D$395,-1))+(C79-INDIRECT("ST!D"&amp;MATCH(C79,ST!$D$1:$D$395,-1)))*(INDIRECT("ST!M"&amp;MATCH(C79,ST!$D$1:$D$395,-1)+1)-INDIRECT("ST!M"&amp;MATCH(C79,ST!$D$1:$D$395,-1)))/(INDIRECT("ST!D"&amp;MATCH(C79,ST!$D$1:$D$395,-1)+1)-INDIRECT("ST!D"&amp;MATCH(C79,ST!$D$1:$D$395,-1))),"")</f>
        <v/>
      </c>
      <c r="G79" s="64" t="str">
        <f aca="true">IF(B79&lt;&gt;"",INDIRECT("ST!I"&amp;MATCH(C79,ST!$D$1:$D$395,-1))+(C79-INDIRECT("ST!D"&amp;MATCH(C79,ST!$D$1:$D$395,-1)))*(INDIRECT("ST!I"&amp;MATCH(C79,ST!$D$1:$D$395,-1)+1)-INDIRECT("ST!I"&amp;MATCH(C79,ST!$D$1:$D$395,-1)))/(INDIRECT("ST!D"&amp;MATCH(C79,ST!$D$1:$D$395,-1)+1)-INDIRECT("ST!D"&amp;MATCH(C79,ST!$D$1:$D$395,-1))),"")</f>
        <v/>
      </c>
      <c r="H79" s="64" t="str">
        <f aca="false">IF(B79&lt;&gt;"",INPUT!$C$4*(G79-$G$12),"")</f>
        <v/>
      </c>
      <c r="I79" s="65" t="str">
        <f aca="false">IF(B79&lt;&gt;"",(INPUT!$C$5/12/B79/3+0.5*INPUT!$C$4*((E79-$E$12)/(D79-$D$12)-$F$12)-INPUT!$C$12)*1000,"")</f>
        <v/>
      </c>
      <c r="J79" s="65" t="str">
        <f aca="false">IF(B79&lt;&gt;"",INPUT!$C$6*5280/60^2*SIN(INPUT!$C$7*2*PI()/360)*(H79-B79*3/INPUT!$C$2)/3/B79*1000,"")</f>
        <v/>
      </c>
      <c r="K79" s="65" t="str">
        <f aca="false">IF(AND(B79&lt;&gt;"",B79&lt;=INPUT!$C$13),B79*3*12*(INPUT!$C$15/1000+INPUT!$C$12 -0.5*INPUT!$C$4*((E79-$E$12)/(D79-$D$12)-$F$12))-INPUT!$C$5,"")</f>
        <v/>
      </c>
      <c r="L79" s="65" t="str">
        <f aca="false">IF(AND(B79&lt;&gt;"",B79&lt;=INPUT!$C$13),B79*3*12*( -0.5*INPUT!$C$4*((E79-$E$12)/(D79-$D$12)-$F$12))-INPUT!$C$5,"")</f>
        <v/>
      </c>
    </row>
    <row r="80" customFormat="false" ht="12.8" hidden="false" customHeight="false" outlineLevel="0" collapsed="false">
      <c r="B80" s="60" t="str">
        <f aca="false">IF(B79="","",IF(B79+$C$9&lt;=INPUT!$C$13,B79+$C$9,""))</f>
        <v/>
      </c>
      <c r="C80" s="60" t="str">
        <f aca="true">IF(B80&lt;&gt;"",INDIRECT("ST!D"&amp;MATCH(D80,ST!$K$1:$K$395))+(D80-INDIRECT("ST!K"&amp;MATCH(D80,ST!$K$1:$K$395)))*(INDIRECT("ST!D"&amp;MATCH(D80,ST!$K$1:$K$395)+1)-INDIRECT("ST!D"&amp;MATCH(D80,ST!$K$1:$K$395)))/(INDIRECT("ST!K"&amp;MATCH(D80,ST!$K$1:$K$395)+1)-INDIRECT("ST!K"&amp;MATCH(D80,ST!$K$1:$K$395))),"")</f>
        <v/>
      </c>
      <c r="D80" s="61" t="str">
        <f aca="false">IF(B80&lt;&gt;"",$D$12+B80*3/INPUT!$C$4,"")</f>
        <v/>
      </c>
      <c r="E80" s="62" t="str">
        <f aca="true">IF(B80&lt;&gt;"",INDIRECT("ST!N"&amp;MATCH(C80,ST!$D$1:$D$395,-1))+(C80-INDIRECT("ST!D"&amp;MATCH(C80,ST!$D$1:$D$395,-1)))*(INDIRECT("ST!N"&amp;MATCH(C80,ST!$D$1:$D$395,-1)+1)-INDIRECT("ST!N"&amp;MATCH(C80,ST!$D$1:$D$395,-1)))/(INDIRECT("ST!D"&amp;MATCH(C80,ST!$D$1:$D$395,-1)+1)-INDIRECT("ST!D"&amp;MATCH(C80,ST!$D$1:$D$395,-1))),"")</f>
        <v/>
      </c>
      <c r="F80" s="63" t="str">
        <f aca="true">IF(B80&lt;&gt;"",INDIRECT("ST!M"&amp;MATCH(C80,ST!$D$1:$D$395,-1))+(C80-INDIRECT("ST!D"&amp;MATCH(C80,ST!$D$1:$D$395,-1)))*(INDIRECT("ST!M"&amp;MATCH(C80,ST!$D$1:$D$395,-1)+1)-INDIRECT("ST!M"&amp;MATCH(C80,ST!$D$1:$D$395,-1)))/(INDIRECT("ST!D"&amp;MATCH(C80,ST!$D$1:$D$395,-1)+1)-INDIRECT("ST!D"&amp;MATCH(C80,ST!$D$1:$D$395,-1))),"")</f>
        <v/>
      </c>
      <c r="G80" s="64" t="str">
        <f aca="true">IF(B80&lt;&gt;"",INDIRECT("ST!I"&amp;MATCH(C80,ST!$D$1:$D$395,-1))+(C80-INDIRECT("ST!D"&amp;MATCH(C80,ST!$D$1:$D$395,-1)))*(INDIRECT("ST!I"&amp;MATCH(C80,ST!$D$1:$D$395,-1)+1)-INDIRECT("ST!I"&amp;MATCH(C80,ST!$D$1:$D$395,-1)))/(INDIRECT("ST!D"&amp;MATCH(C80,ST!$D$1:$D$395,-1)+1)-INDIRECT("ST!D"&amp;MATCH(C80,ST!$D$1:$D$395,-1))),"")</f>
        <v/>
      </c>
      <c r="H80" s="64" t="str">
        <f aca="false">IF(B80&lt;&gt;"",INPUT!$C$4*(G80-$G$12),"")</f>
        <v/>
      </c>
      <c r="I80" s="65" t="str">
        <f aca="false">IF(B80&lt;&gt;"",(INPUT!$C$5/12/B80/3+0.5*INPUT!$C$4*((E80-$E$12)/(D80-$D$12)-$F$12)-INPUT!$C$12)*1000,"")</f>
        <v/>
      </c>
      <c r="J80" s="65" t="str">
        <f aca="false">IF(B80&lt;&gt;"",INPUT!$C$6*5280/60^2*SIN(INPUT!$C$7*2*PI()/360)*(H80-B80*3/INPUT!$C$2)/3/B80*1000,"")</f>
        <v/>
      </c>
      <c r="K80" s="65" t="str">
        <f aca="false">IF(AND(B80&lt;&gt;"",B80&lt;=INPUT!$C$13),B80*3*12*(INPUT!$C$15/1000+INPUT!$C$12 -0.5*INPUT!$C$4*((E80-$E$12)/(D80-$D$12)-$F$12))-INPUT!$C$5,"")</f>
        <v/>
      </c>
      <c r="L80" s="65" t="str">
        <f aca="false">IF(AND(B80&lt;&gt;"",B80&lt;=INPUT!$C$13),B80*3*12*( -0.5*INPUT!$C$4*((E80-$E$12)/(D80-$D$12)-$F$12))-INPUT!$C$5,"")</f>
        <v/>
      </c>
    </row>
    <row r="81" customFormat="false" ht="12.8" hidden="false" customHeight="false" outlineLevel="0" collapsed="false">
      <c r="B81" s="60" t="str">
        <f aca="false">IF(B80="","",IF(B80+$C$9&lt;=INPUT!$C$13,B80+$C$9,""))</f>
        <v/>
      </c>
      <c r="C81" s="60" t="str">
        <f aca="true">IF(B81&lt;&gt;"",INDIRECT("ST!D"&amp;MATCH(D81,ST!$K$1:$K$395))+(D81-INDIRECT("ST!K"&amp;MATCH(D81,ST!$K$1:$K$395)))*(INDIRECT("ST!D"&amp;MATCH(D81,ST!$K$1:$K$395)+1)-INDIRECT("ST!D"&amp;MATCH(D81,ST!$K$1:$K$395)))/(INDIRECT("ST!K"&amp;MATCH(D81,ST!$K$1:$K$395)+1)-INDIRECT("ST!K"&amp;MATCH(D81,ST!$K$1:$K$395))),"")</f>
        <v/>
      </c>
      <c r="D81" s="61" t="str">
        <f aca="false">IF(B81&lt;&gt;"",$D$12+B81*3/INPUT!$C$4,"")</f>
        <v/>
      </c>
      <c r="E81" s="62" t="str">
        <f aca="true">IF(B81&lt;&gt;"",INDIRECT("ST!N"&amp;MATCH(C81,ST!$D$1:$D$395,-1))+(C81-INDIRECT("ST!D"&amp;MATCH(C81,ST!$D$1:$D$395,-1)))*(INDIRECT("ST!N"&amp;MATCH(C81,ST!$D$1:$D$395,-1)+1)-INDIRECT("ST!N"&amp;MATCH(C81,ST!$D$1:$D$395,-1)))/(INDIRECT("ST!D"&amp;MATCH(C81,ST!$D$1:$D$395,-1)+1)-INDIRECT("ST!D"&amp;MATCH(C81,ST!$D$1:$D$395,-1))),"")</f>
        <v/>
      </c>
      <c r="F81" s="63" t="str">
        <f aca="true">IF(B81&lt;&gt;"",INDIRECT("ST!M"&amp;MATCH(C81,ST!$D$1:$D$395,-1))+(C81-INDIRECT("ST!D"&amp;MATCH(C81,ST!$D$1:$D$395,-1)))*(INDIRECT("ST!M"&amp;MATCH(C81,ST!$D$1:$D$395,-1)+1)-INDIRECT("ST!M"&amp;MATCH(C81,ST!$D$1:$D$395,-1)))/(INDIRECT("ST!D"&amp;MATCH(C81,ST!$D$1:$D$395,-1)+1)-INDIRECT("ST!D"&amp;MATCH(C81,ST!$D$1:$D$395,-1))),"")</f>
        <v/>
      </c>
      <c r="G81" s="64" t="str">
        <f aca="true">IF(B81&lt;&gt;"",INDIRECT("ST!I"&amp;MATCH(C81,ST!$D$1:$D$395,-1))+(C81-INDIRECT("ST!D"&amp;MATCH(C81,ST!$D$1:$D$395,-1)))*(INDIRECT("ST!I"&amp;MATCH(C81,ST!$D$1:$D$395,-1)+1)-INDIRECT("ST!I"&amp;MATCH(C81,ST!$D$1:$D$395,-1)))/(INDIRECT("ST!D"&amp;MATCH(C81,ST!$D$1:$D$395,-1)+1)-INDIRECT("ST!D"&amp;MATCH(C81,ST!$D$1:$D$395,-1))),"")</f>
        <v/>
      </c>
      <c r="H81" s="64" t="str">
        <f aca="false">IF(B81&lt;&gt;"",INPUT!$C$4*(G81-$G$12),"")</f>
        <v/>
      </c>
      <c r="I81" s="65" t="str">
        <f aca="false">IF(B81&lt;&gt;"",(INPUT!$C$5/12/B81/3+0.5*INPUT!$C$4*((E81-$E$12)/(D81-$D$12)-$F$12)-INPUT!$C$12)*1000,"")</f>
        <v/>
      </c>
      <c r="J81" s="65" t="str">
        <f aca="false">IF(B81&lt;&gt;"",INPUT!$C$6*5280/60^2*SIN(INPUT!$C$7*2*PI()/360)*(H81-B81*3/INPUT!$C$2)/3/B81*1000,"")</f>
        <v/>
      </c>
      <c r="K81" s="65" t="str">
        <f aca="false">IF(AND(B81&lt;&gt;"",B81&lt;=INPUT!$C$13),B81*3*12*(INPUT!$C$15/1000+INPUT!$C$12 -0.5*INPUT!$C$4*((E81-$E$12)/(D81-$D$12)-$F$12))-INPUT!$C$5,"")</f>
        <v/>
      </c>
      <c r="L81" s="65" t="str">
        <f aca="false">IF(AND(B81&lt;&gt;"",B81&lt;=INPUT!$C$13),B81*3*12*( -0.5*INPUT!$C$4*((E81-$E$12)/(D81-$D$12)-$F$12))-INPUT!$C$5,"")</f>
        <v/>
      </c>
    </row>
    <row r="82" customFormat="false" ht="12.8" hidden="false" customHeight="false" outlineLevel="0" collapsed="false">
      <c r="B82" s="60" t="str">
        <f aca="false">IF(B81="","",IF(B81+$C$9&lt;=INPUT!$C$13,B81+$C$9,""))</f>
        <v/>
      </c>
      <c r="C82" s="60" t="str">
        <f aca="true">IF(B82&lt;&gt;"",INDIRECT("ST!D"&amp;MATCH(D82,ST!$K$1:$K$395))+(D82-INDIRECT("ST!K"&amp;MATCH(D82,ST!$K$1:$K$395)))*(INDIRECT("ST!D"&amp;MATCH(D82,ST!$K$1:$K$395)+1)-INDIRECT("ST!D"&amp;MATCH(D82,ST!$K$1:$K$395)))/(INDIRECT("ST!K"&amp;MATCH(D82,ST!$K$1:$K$395)+1)-INDIRECT("ST!K"&amp;MATCH(D82,ST!$K$1:$K$395))),"")</f>
        <v/>
      </c>
      <c r="D82" s="61" t="str">
        <f aca="false">IF(B82&lt;&gt;"",$D$12+B82*3/INPUT!$C$4,"")</f>
        <v/>
      </c>
      <c r="E82" s="62" t="str">
        <f aca="true">IF(B82&lt;&gt;"",INDIRECT("ST!N"&amp;MATCH(C82,ST!$D$1:$D$395,-1))+(C82-INDIRECT("ST!D"&amp;MATCH(C82,ST!$D$1:$D$395,-1)))*(INDIRECT("ST!N"&amp;MATCH(C82,ST!$D$1:$D$395,-1)+1)-INDIRECT("ST!N"&amp;MATCH(C82,ST!$D$1:$D$395,-1)))/(INDIRECT("ST!D"&amp;MATCH(C82,ST!$D$1:$D$395,-1)+1)-INDIRECT("ST!D"&amp;MATCH(C82,ST!$D$1:$D$395,-1))),"")</f>
        <v/>
      </c>
      <c r="F82" s="63" t="str">
        <f aca="true">IF(B82&lt;&gt;"",INDIRECT("ST!M"&amp;MATCH(C82,ST!$D$1:$D$395,-1))+(C82-INDIRECT("ST!D"&amp;MATCH(C82,ST!$D$1:$D$395,-1)))*(INDIRECT("ST!M"&amp;MATCH(C82,ST!$D$1:$D$395,-1)+1)-INDIRECT("ST!M"&amp;MATCH(C82,ST!$D$1:$D$395,-1)))/(INDIRECT("ST!D"&amp;MATCH(C82,ST!$D$1:$D$395,-1)+1)-INDIRECT("ST!D"&amp;MATCH(C82,ST!$D$1:$D$395,-1))),"")</f>
        <v/>
      </c>
      <c r="G82" s="64" t="str">
        <f aca="true">IF(B82&lt;&gt;"",INDIRECT("ST!I"&amp;MATCH(C82,ST!$D$1:$D$395,-1))+(C82-INDIRECT("ST!D"&amp;MATCH(C82,ST!$D$1:$D$395,-1)))*(INDIRECT("ST!I"&amp;MATCH(C82,ST!$D$1:$D$395,-1)+1)-INDIRECT("ST!I"&amp;MATCH(C82,ST!$D$1:$D$395,-1)))/(INDIRECT("ST!D"&amp;MATCH(C82,ST!$D$1:$D$395,-1)+1)-INDIRECT("ST!D"&amp;MATCH(C82,ST!$D$1:$D$395,-1))),"")</f>
        <v/>
      </c>
      <c r="H82" s="64" t="str">
        <f aca="false">IF(B82&lt;&gt;"",INPUT!$C$4*(G82-$G$12),"")</f>
        <v/>
      </c>
      <c r="I82" s="65" t="str">
        <f aca="false">IF(B82&lt;&gt;"",(INPUT!$C$5/12/B82/3+0.5*INPUT!$C$4*((E82-$E$12)/(D82-$D$12)-$F$12)-INPUT!$C$12)*1000,"")</f>
        <v/>
      </c>
      <c r="J82" s="65" t="str">
        <f aca="false">IF(B82&lt;&gt;"",INPUT!$C$6*5280/60^2*SIN(INPUT!$C$7*2*PI()/360)*(H82-B82*3/INPUT!$C$2)/3/B82*1000,"")</f>
        <v/>
      </c>
      <c r="K82" s="65" t="str">
        <f aca="false">IF(AND(B82&lt;&gt;"",B82&lt;=INPUT!$C$13),B82*3*12*(INPUT!$C$15/1000+INPUT!$C$12 -0.5*INPUT!$C$4*((E82-$E$12)/(D82-$D$12)-$F$12))-INPUT!$C$5,"")</f>
        <v/>
      </c>
      <c r="L82" s="65" t="str">
        <f aca="false">IF(AND(B82&lt;&gt;"",B82&lt;=INPUT!$C$13),B82*3*12*( -0.5*INPUT!$C$4*((E82-$E$12)/(D82-$D$12)-$F$12))-INPUT!$C$5,"")</f>
        <v/>
      </c>
    </row>
    <row r="83" customFormat="false" ht="12.8" hidden="false" customHeight="false" outlineLevel="0" collapsed="false">
      <c r="B83" s="60" t="str">
        <f aca="false">IF(B82="","",IF(B82+$C$9&lt;=INPUT!$C$13,B82+$C$9,""))</f>
        <v/>
      </c>
      <c r="C83" s="60" t="str">
        <f aca="true">IF(B83&lt;&gt;"",INDIRECT("ST!D"&amp;MATCH(D83,ST!$K$1:$K$395))+(D83-INDIRECT("ST!K"&amp;MATCH(D83,ST!$K$1:$K$395)))*(INDIRECT("ST!D"&amp;MATCH(D83,ST!$K$1:$K$395)+1)-INDIRECT("ST!D"&amp;MATCH(D83,ST!$K$1:$K$395)))/(INDIRECT("ST!K"&amp;MATCH(D83,ST!$K$1:$K$395)+1)-INDIRECT("ST!K"&amp;MATCH(D83,ST!$K$1:$K$395))),"")</f>
        <v/>
      </c>
      <c r="D83" s="61" t="str">
        <f aca="false">IF(B83&lt;&gt;"",$D$12+B83*3/INPUT!$C$4,"")</f>
        <v/>
      </c>
      <c r="E83" s="62" t="str">
        <f aca="true">IF(B83&lt;&gt;"",INDIRECT("ST!N"&amp;MATCH(C83,ST!$D$1:$D$395,-1))+(C83-INDIRECT("ST!D"&amp;MATCH(C83,ST!$D$1:$D$395,-1)))*(INDIRECT("ST!N"&amp;MATCH(C83,ST!$D$1:$D$395,-1)+1)-INDIRECT("ST!N"&amp;MATCH(C83,ST!$D$1:$D$395,-1)))/(INDIRECT("ST!D"&amp;MATCH(C83,ST!$D$1:$D$395,-1)+1)-INDIRECT("ST!D"&amp;MATCH(C83,ST!$D$1:$D$395,-1))),"")</f>
        <v/>
      </c>
      <c r="F83" s="63" t="str">
        <f aca="true">IF(B83&lt;&gt;"",INDIRECT("ST!M"&amp;MATCH(C83,ST!$D$1:$D$395,-1))+(C83-INDIRECT("ST!D"&amp;MATCH(C83,ST!$D$1:$D$395,-1)))*(INDIRECT("ST!M"&amp;MATCH(C83,ST!$D$1:$D$395,-1)+1)-INDIRECT("ST!M"&amp;MATCH(C83,ST!$D$1:$D$395,-1)))/(INDIRECT("ST!D"&amp;MATCH(C83,ST!$D$1:$D$395,-1)+1)-INDIRECT("ST!D"&amp;MATCH(C83,ST!$D$1:$D$395,-1))),"")</f>
        <v/>
      </c>
      <c r="G83" s="64" t="str">
        <f aca="true">IF(B83&lt;&gt;"",INDIRECT("ST!I"&amp;MATCH(C83,ST!$D$1:$D$395,-1))+(C83-INDIRECT("ST!D"&amp;MATCH(C83,ST!$D$1:$D$395,-1)))*(INDIRECT("ST!I"&amp;MATCH(C83,ST!$D$1:$D$395,-1)+1)-INDIRECT("ST!I"&amp;MATCH(C83,ST!$D$1:$D$395,-1)))/(INDIRECT("ST!D"&amp;MATCH(C83,ST!$D$1:$D$395,-1)+1)-INDIRECT("ST!D"&amp;MATCH(C83,ST!$D$1:$D$395,-1))),"")</f>
        <v/>
      </c>
      <c r="H83" s="64" t="str">
        <f aca="false">IF(B83&lt;&gt;"",INPUT!$C$4*(G83-$G$12),"")</f>
        <v/>
      </c>
      <c r="I83" s="65" t="str">
        <f aca="false">IF(B83&lt;&gt;"",(INPUT!$C$5/12/B83/3+0.5*INPUT!$C$4*((E83-$E$12)/(D83-$D$12)-$F$12)-INPUT!$C$12)*1000,"")</f>
        <v/>
      </c>
      <c r="J83" s="65" t="str">
        <f aca="false">IF(B83&lt;&gt;"",INPUT!$C$6*5280/60^2*SIN(INPUT!$C$7*2*PI()/360)*(H83-B83*3/INPUT!$C$2)/3/B83*1000,"")</f>
        <v/>
      </c>
      <c r="K83" s="65" t="str">
        <f aca="false">IF(AND(B83&lt;&gt;"",B83&lt;=INPUT!$C$13),B83*3*12*(INPUT!$C$15/1000+INPUT!$C$12 -0.5*INPUT!$C$4*((E83-$E$12)/(D83-$D$12)-$F$12))-INPUT!$C$5,"")</f>
        <v/>
      </c>
      <c r="L83" s="65" t="str">
        <f aca="false">IF(AND(B83&lt;&gt;"",B83&lt;=INPUT!$C$13),B83*3*12*( -0.5*INPUT!$C$4*((E83-$E$12)/(D83-$D$12)-$F$12))-INPUT!$C$5,"")</f>
        <v/>
      </c>
    </row>
    <row r="84" customFormat="false" ht="12.8" hidden="false" customHeight="false" outlineLevel="0" collapsed="false">
      <c r="B84" s="60" t="str">
        <f aca="false">IF(B83="","",IF(B83+$C$9&lt;=INPUT!$C$13,B83+$C$9,""))</f>
        <v/>
      </c>
      <c r="C84" s="60" t="str">
        <f aca="true">IF(B84&lt;&gt;"",INDIRECT("ST!D"&amp;MATCH(D84,ST!$K$1:$K$395))+(D84-INDIRECT("ST!K"&amp;MATCH(D84,ST!$K$1:$K$395)))*(INDIRECT("ST!D"&amp;MATCH(D84,ST!$K$1:$K$395)+1)-INDIRECT("ST!D"&amp;MATCH(D84,ST!$K$1:$K$395)))/(INDIRECT("ST!K"&amp;MATCH(D84,ST!$K$1:$K$395)+1)-INDIRECT("ST!K"&amp;MATCH(D84,ST!$K$1:$K$395))),"")</f>
        <v/>
      </c>
      <c r="D84" s="61" t="str">
        <f aca="false">IF(B84&lt;&gt;"",$D$12+B84*3/INPUT!$C$4,"")</f>
        <v/>
      </c>
      <c r="E84" s="62" t="str">
        <f aca="true">IF(B84&lt;&gt;"",INDIRECT("ST!N"&amp;MATCH(C84,ST!$D$1:$D$395,-1))+(C84-INDIRECT("ST!D"&amp;MATCH(C84,ST!$D$1:$D$395,-1)))*(INDIRECT("ST!N"&amp;MATCH(C84,ST!$D$1:$D$395,-1)+1)-INDIRECT("ST!N"&amp;MATCH(C84,ST!$D$1:$D$395,-1)))/(INDIRECT("ST!D"&amp;MATCH(C84,ST!$D$1:$D$395,-1)+1)-INDIRECT("ST!D"&amp;MATCH(C84,ST!$D$1:$D$395,-1))),"")</f>
        <v/>
      </c>
      <c r="F84" s="63" t="str">
        <f aca="true">IF(B84&lt;&gt;"",INDIRECT("ST!M"&amp;MATCH(C84,ST!$D$1:$D$395,-1))+(C84-INDIRECT("ST!D"&amp;MATCH(C84,ST!$D$1:$D$395,-1)))*(INDIRECT("ST!M"&amp;MATCH(C84,ST!$D$1:$D$395,-1)+1)-INDIRECT("ST!M"&amp;MATCH(C84,ST!$D$1:$D$395,-1)))/(INDIRECT("ST!D"&amp;MATCH(C84,ST!$D$1:$D$395,-1)+1)-INDIRECT("ST!D"&amp;MATCH(C84,ST!$D$1:$D$395,-1))),"")</f>
        <v/>
      </c>
      <c r="G84" s="64" t="str">
        <f aca="true">IF(B84&lt;&gt;"",INDIRECT("ST!I"&amp;MATCH(C84,ST!$D$1:$D$395,-1))+(C84-INDIRECT("ST!D"&amp;MATCH(C84,ST!$D$1:$D$395,-1)))*(INDIRECT("ST!I"&amp;MATCH(C84,ST!$D$1:$D$395,-1)+1)-INDIRECT("ST!I"&amp;MATCH(C84,ST!$D$1:$D$395,-1)))/(INDIRECT("ST!D"&amp;MATCH(C84,ST!$D$1:$D$395,-1)+1)-INDIRECT("ST!D"&amp;MATCH(C84,ST!$D$1:$D$395,-1))),"")</f>
        <v/>
      </c>
      <c r="H84" s="64" t="str">
        <f aca="false">IF(B84&lt;&gt;"",INPUT!$C$4*(G84-$G$12),"")</f>
        <v/>
      </c>
      <c r="I84" s="65" t="str">
        <f aca="false">IF(B84&lt;&gt;"",(INPUT!$C$5/12/B84/3+0.5*INPUT!$C$4*((E84-$E$12)/(D84-$D$12)-$F$12)-INPUT!$C$12)*1000,"")</f>
        <v/>
      </c>
      <c r="J84" s="65" t="str">
        <f aca="false">IF(B84&lt;&gt;"",INPUT!$C$6*5280/60^2*SIN(INPUT!$C$7*2*PI()/360)*(H84-B84*3/INPUT!$C$2)/3/B84*1000,"")</f>
        <v/>
      </c>
      <c r="K84" s="65" t="str">
        <f aca="false">IF(AND(B84&lt;&gt;"",B84&lt;=INPUT!$C$13),B84*3*12*(INPUT!$C$15/1000+INPUT!$C$12 -0.5*INPUT!$C$4*((E84-$E$12)/(D84-$D$12)-$F$12))-INPUT!$C$5,"")</f>
        <v/>
      </c>
      <c r="L84" s="65" t="str">
        <f aca="false">IF(AND(B84&lt;&gt;"",B84&lt;=INPUT!$C$13),B84*3*12*( -0.5*INPUT!$C$4*((E84-$E$12)/(D84-$D$12)-$F$12))-INPUT!$C$5,"")</f>
        <v/>
      </c>
    </row>
    <row r="85" customFormat="false" ht="12.8" hidden="false" customHeight="false" outlineLevel="0" collapsed="false">
      <c r="B85" s="60" t="str">
        <f aca="false">IF(B84="","",IF(B84+$C$9&lt;=INPUT!$C$13,B84+$C$9,""))</f>
        <v/>
      </c>
      <c r="C85" s="60" t="str">
        <f aca="true">IF(B85&lt;&gt;"",INDIRECT("ST!D"&amp;MATCH(D85,ST!$K$1:$K$395))+(D85-INDIRECT("ST!K"&amp;MATCH(D85,ST!$K$1:$K$395)))*(INDIRECT("ST!D"&amp;MATCH(D85,ST!$K$1:$K$395)+1)-INDIRECT("ST!D"&amp;MATCH(D85,ST!$K$1:$K$395)))/(INDIRECT("ST!K"&amp;MATCH(D85,ST!$K$1:$K$395)+1)-INDIRECT("ST!K"&amp;MATCH(D85,ST!$K$1:$K$395))),"")</f>
        <v/>
      </c>
      <c r="D85" s="61" t="str">
        <f aca="false">IF(B85&lt;&gt;"",$D$12+B85*3/INPUT!$C$4,"")</f>
        <v/>
      </c>
      <c r="E85" s="62" t="str">
        <f aca="true">IF(B85&lt;&gt;"",INDIRECT("ST!N"&amp;MATCH(C85,ST!$D$1:$D$395,-1))+(C85-INDIRECT("ST!D"&amp;MATCH(C85,ST!$D$1:$D$395,-1)))*(INDIRECT("ST!N"&amp;MATCH(C85,ST!$D$1:$D$395,-1)+1)-INDIRECT("ST!N"&amp;MATCH(C85,ST!$D$1:$D$395,-1)))/(INDIRECT("ST!D"&amp;MATCH(C85,ST!$D$1:$D$395,-1)+1)-INDIRECT("ST!D"&amp;MATCH(C85,ST!$D$1:$D$395,-1))),"")</f>
        <v/>
      </c>
      <c r="F85" s="63" t="str">
        <f aca="true">IF(B85&lt;&gt;"",INDIRECT("ST!M"&amp;MATCH(C85,ST!$D$1:$D$395,-1))+(C85-INDIRECT("ST!D"&amp;MATCH(C85,ST!$D$1:$D$395,-1)))*(INDIRECT("ST!M"&amp;MATCH(C85,ST!$D$1:$D$395,-1)+1)-INDIRECT("ST!M"&amp;MATCH(C85,ST!$D$1:$D$395,-1)))/(INDIRECT("ST!D"&amp;MATCH(C85,ST!$D$1:$D$395,-1)+1)-INDIRECT("ST!D"&amp;MATCH(C85,ST!$D$1:$D$395,-1))),"")</f>
        <v/>
      </c>
      <c r="G85" s="64" t="str">
        <f aca="true">IF(B85&lt;&gt;"",INDIRECT("ST!I"&amp;MATCH(C85,ST!$D$1:$D$395,-1))+(C85-INDIRECT("ST!D"&amp;MATCH(C85,ST!$D$1:$D$395,-1)))*(INDIRECT("ST!I"&amp;MATCH(C85,ST!$D$1:$D$395,-1)+1)-INDIRECT("ST!I"&amp;MATCH(C85,ST!$D$1:$D$395,-1)))/(INDIRECT("ST!D"&amp;MATCH(C85,ST!$D$1:$D$395,-1)+1)-INDIRECT("ST!D"&amp;MATCH(C85,ST!$D$1:$D$395,-1))),"")</f>
        <v/>
      </c>
      <c r="H85" s="64" t="str">
        <f aca="false">IF(B85&lt;&gt;"",INPUT!$C$4*(G85-$G$12),"")</f>
        <v/>
      </c>
      <c r="I85" s="65" t="str">
        <f aca="false">IF(B85&lt;&gt;"",(INPUT!$C$5/12/B85/3+0.5*INPUT!$C$4*((E85-$E$12)/(D85-$D$12)-$F$12)-INPUT!$C$12)*1000,"")</f>
        <v/>
      </c>
      <c r="J85" s="65" t="str">
        <f aca="false">IF(B85&lt;&gt;"",INPUT!$C$6*5280/60^2*SIN(INPUT!$C$7*2*PI()/360)*(H85-B85*3/INPUT!$C$2)/3/B85*1000,"")</f>
        <v/>
      </c>
      <c r="K85" s="65" t="str">
        <f aca="false">IF(AND(B85&lt;&gt;"",B85&lt;=INPUT!$C$13),B85*3*12*(INPUT!$C$15/1000+INPUT!$C$12 -0.5*INPUT!$C$4*((E85-$E$12)/(D85-$D$12)-$F$12))-INPUT!$C$5,"")</f>
        <v/>
      </c>
      <c r="L85" s="65" t="str">
        <f aca="false">IF(AND(B85&lt;&gt;"",B85&lt;=INPUT!$C$13),B85*3*12*( -0.5*INPUT!$C$4*((E85-$E$12)/(D85-$D$12)-$F$12))-INPUT!$C$5,"")</f>
        <v/>
      </c>
    </row>
    <row r="86" customFormat="false" ht="12.8" hidden="false" customHeight="false" outlineLevel="0" collapsed="false">
      <c r="B86" s="60" t="str">
        <f aca="false">IF(B85="","",IF(B85+$C$9&lt;=INPUT!$C$13,B85+$C$9,""))</f>
        <v/>
      </c>
      <c r="C86" s="60" t="str">
        <f aca="true">IF(B86&lt;&gt;"",INDIRECT("ST!D"&amp;MATCH(D86,ST!$K$1:$K$395))+(D86-INDIRECT("ST!K"&amp;MATCH(D86,ST!$K$1:$K$395)))*(INDIRECT("ST!D"&amp;MATCH(D86,ST!$K$1:$K$395)+1)-INDIRECT("ST!D"&amp;MATCH(D86,ST!$K$1:$K$395)))/(INDIRECT("ST!K"&amp;MATCH(D86,ST!$K$1:$K$395)+1)-INDIRECT("ST!K"&amp;MATCH(D86,ST!$K$1:$K$395))),"")</f>
        <v/>
      </c>
      <c r="D86" s="61" t="str">
        <f aca="false">IF(B86&lt;&gt;"",$D$12+B86*3/INPUT!$C$4,"")</f>
        <v/>
      </c>
      <c r="E86" s="62" t="str">
        <f aca="true">IF(B86&lt;&gt;"",INDIRECT("ST!N"&amp;MATCH(C86,ST!$D$1:$D$395,-1))+(C86-INDIRECT("ST!D"&amp;MATCH(C86,ST!$D$1:$D$395,-1)))*(INDIRECT("ST!N"&amp;MATCH(C86,ST!$D$1:$D$395,-1)+1)-INDIRECT("ST!N"&amp;MATCH(C86,ST!$D$1:$D$395,-1)))/(INDIRECT("ST!D"&amp;MATCH(C86,ST!$D$1:$D$395,-1)+1)-INDIRECT("ST!D"&amp;MATCH(C86,ST!$D$1:$D$395,-1))),"")</f>
        <v/>
      </c>
      <c r="F86" s="63" t="str">
        <f aca="true">IF(B86&lt;&gt;"",INDIRECT("ST!M"&amp;MATCH(C86,ST!$D$1:$D$395,-1))+(C86-INDIRECT("ST!D"&amp;MATCH(C86,ST!$D$1:$D$395,-1)))*(INDIRECT("ST!M"&amp;MATCH(C86,ST!$D$1:$D$395,-1)+1)-INDIRECT("ST!M"&amp;MATCH(C86,ST!$D$1:$D$395,-1)))/(INDIRECT("ST!D"&amp;MATCH(C86,ST!$D$1:$D$395,-1)+1)-INDIRECT("ST!D"&amp;MATCH(C86,ST!$D$1:$D$395,-1))),"")</f>
        <v/>
      </c>
      <c r="G86" s="64" t="str">
        <f aca="true">IF(B86&lt;&gt;"",INDIRECT("ST!I"&amp;MATCH(C86,ST!$D$1:$D$395,-1))+(C86-INDIRECT("ST!D"&amp;MATCH(C86,ST!$D$1:$D$395,-1)))*(INDIRECT("ST!I"&amp;MATCH(C86,ST!$D$1:$D$395,-1)+1)-INDIRECT("ST!I"&amp;MATCH(C86,ST!$D$1:$D$395,-1)))/(INDIRECT("ST!D"&amp;MATCH(C86,ST!$D$1:$D$395,-1)+1)-INDIRECT("ST!D"&amp;MATCH(C86,ST!$D$1:$D$395,-1))),"")</f>
        <v/>
      </c>
      <c r="H86" s="64" t="str">
        <f aca="false">IF(B86&lt;&gt;"",INPUT!$C$4*(G86-$G$12),"")</f>
        <v/>
      </c>
      <c r="I86" s="65" t="str">
        <f aca="false">IF(B86&lt;&gt;"",(INPUT!$C$5/12/B86/3+0.5*INPUT!$C$4*((E86-$E$12)/(D86-$D$12)-$F$12)-INPUT!$C$12)*1000,"")</f>
        <v/>
      </c>
      <c r="J86" s="65" t="str">
        <f aca="false">IF(B86&lt;&gt;"",INPUT!$C$6*5280/60^2*SIN(INPUT!$C$7*2*PI()/360)*(H86-B86*3/INPUT!$C$2)/3/B86*1000,"")</f>
        <v/>
      </c>
      <c r="K86" s="65" t="str">
        <f aca="false">IF(AND(B86&lt;&gt;"",B86&lt;=INPUT!$C$13),B86*3*12*(INPUT!$C$15/1000+INPUT!$C$12 -0.5*INPUT!$C$4*((E86-$E$12)/(D86-$D$12)-$F$12))-INPUT!$C$5,"")</f>
        <v/>
      </c>
      <c r="L86" s="65" t="str">
        <f aca="false">IF(AND(B86&lt;&gt;"",B86&lt;=INPUT!$C$13),B86*3*12*( -0.5*INPUT!$C$4*((E86-$E$12)/(D86-$D$12)-$F$12))-INPUT!$C$5,"")</f>
        <v/>
      </c>
    </row>
    <row r="87" customFormat="false" ht="12.8" hidden="false" customHeight="false" outlineLevel="0" collapsed="false">
      <c r="B87" s="60" t="str">
        <f aca="false">IF(B86="","",IF(B86+$C$9&lt;=INPUT!$C$13,B86+$C$9,""))</f>
        <v/>
      </c>
      <c r="C87" s="60" t="str">
        <f aca="true">IF(B87&lt;&gt;"",INDIRECT("ST!D"&amp;MATCH(D87,ST!$K$1:$K$395))+(D87-INDIRECT("ST!K"&amp;MATCH(D87,ST!$K$1:$K$395)))*(INDIRECT("ST!D"&amp;MATCH(D87,ST!$K$1:$K$395)+1)-INDIRECT("ST!D"&amp;MATCH(D87,ST!$K$1:$K$395)))/(INDIRECT("ST!K"&amp;MATCH(D87,ST!$K$1:$K$395)+1)-INDIRECT("ST!K"&amp;MATCH(D87,ST!$K$1:$K$395))),"")</f>
        <v/>
      </c>
      <c r="D87" s="61" t="str">
        <f aca="false">IF(B87&lt;&gt;"",$D$12+B87*3/INPUT!$C$4,"")</f>
        <v/>
      </c>
      <c r="E87" s="62" t="str">
        <f aca="true">IF(B87&lt;&gt;"",INDIRECT("ST!N"&amp;MATCH(C87,ST!$D$1:$D$395,-1))+(C87-INDIRECT("ST!D"&amp;MATCH(C87,ST!$D$1:$D$395,-1)))*(INDIRECT("ST!N"&amp;MATCH(C87,ST!$D$1:$D$395,-1)+1)-INDIRECT("ST!N"&amp;MATCH(C87,ST!$D$1:$D$395,-1)))/(INDIRECT("ST!D"&amp;MATCH(C87,ST!$D$1:$D$395,-1)+1)-INDIRECT("ST!D"&amp;MATCH(C87,ST!$D$1:$D$395,-1))),"")</f>
        <v/>
      </c>
      <c r="F87" s="63" t="str">
        <f aca="true">IF(B87&lt;&gt;"",INDIRECT("ST!M"&amp;MATCH(C87,ST!$D$1:$D$395,-1))+(C87-INDIRECT("ST!D"&amp;MATCH(C87,ST!$D$1:$D$395,-1)))*(INDIRECT("ST!M"&amp;MATCH(C87,ST!$D$1:$D$395,-1)+1)-INDIRECT("ST!M"&amp;MATCH(C87,ST!$D$1:$D$395,-1)))/(INDIRECT("ST!D"&amp;MATCH(C87,ST!$D$1:$D$395,-1)+1)-INDIRECT("ST!D"&amp;MATCH(C87,ST!$D$1:$D$395,-1))),"")</f>
        <v/>
      </c>
      <c r="G87" s="64" t="str">
        <f aca="true">IF(B87&lt;&gt;"",INDIRECT("ST!I"&amp;MATCH(C87,ST!$D$1:$D$395,-1))+(C87-INDIRECT("ST!D"&amp;MATCH(C87,ST!$D$1:$D$395,-1)))*(INDIRECT("ST!I"&amp;MATCH(C87,ST!$D$1:$D$395,-1)+1)-INDIRECT("ST!I"&amp;MATCH(C87,ST!$D$1:$D$395,-1)))/(INDIRECT("ST!D"&amp;MATCH(C87,ST!$D$1:$D$395,-1)+1)-INDIRECT("ST!D"&amp;MATCH(C87,ST!$D$1:$D$395,-1))),"")</f>
        <v/>
      </c>
      <c r="H87" s="64" t="str">
        <f aca="false">IF(B87&lt;&gt;"",INPUT!$C$4*(G87-$G$12),"")</f>
        <v/>
      </c>
      <c r="I87" s="65" t="str">
        <f aca="false">IF(B87&lt;&gt;"",(INPUT!$C$5/12/B87/3+0.5*INPUT!$C$4*((E87-$E$12)/(D87-$D$12)-$F$12)-INPUT!$C$12)*1000,"")</f>
        <v/>
      </c>
      <c r="J87" s="65" t="str">
        <f aca="false">IF(B87&lt;&gt;"",INPUT!$C$6*5280/60^2*SIN(INPUT!$C$7*2*PI()/360)*(H87-B87*3/INPUT!$C$2)/3/B87*1000,"")</f>
        <v/>
      </c>
      <c r="K87" s="65" t="str">
        <f aca="false">IF(AND(B87&lt;&gt;"",B87&lt;=INPUT!$C$13),B87*3*12*(INPUT!$C$15/1000+INPUT!$C$12 -0.5*INPUT!$C$4*((E87-$E$12)/(D87-$D$12)-$F$12))-INPUT!$C$5,"")</f>
        <v/>
      </c>
      <c r="L87" s="65" t="str">
        <f aca="false">IF(AND(B87&lt;&gt;"",B87&lt;=INPUT!$C$13),B87*3*12*( -0.5*INPUT!$C$4*((E87-$E$12)/(D87-$D$12)-$F$12))-INPUT!$C$5,"")</f>
        <v/>
      </c>
    </row>
    <row r="88" customFormat="false" ht="12.8" hidden="false" customHeight="false" outlineLevel="0" collapsed="false">
      <c r="B88" s="60" t="str">
        <f aca="false">IF(B87="","",IF(B87+$C$9&lt;=INPUT!$C$13,B87+$C$9,""))</f>
        <v/>
      </c>
      <c r="C88" s="60" t="str">
        <f aca="true">IF(B88&lt;&gt;"",INDIRECT("ST!D"&amp;MATCH(D88,ST!$K$1:$K$395))+(D88-INDIRECT("ST!K"&amp;MATCH(D88,ST!$K$1:$K$395)))*(INDIRECT("ST!D"&amp;MATCH(D88,ST!$K$1:$K$395)+1)-INDIRECT("ST!D"&amp;MATCH(D88,ST!$K$1:$K$395)))/(INDIRECT("ST!K"&amp;MATCH(D88,ST!$K$1:$K$395)+1)-INDIRECT("ST!K"&amp;MATCH(D88,ST!$K$1:$K$395))),"")</f>
        <v/>
      </c>
      <c r="D88" s="61" t="str">
        <f aca="false">IF(B88&lt;&gt;"",$D$12+B88*3/INPUT!$C$4,"")</f>
        <v/>
      </c>
      <c r="E88" s="62" t="str">
        <f aca="true">IF(B88&lt;&gt;"",INDIRECT("ST!N"&amp;MATCH(C88,ST!$D$1:$D$395,-1))+(C88-INDIRECT("ST!D"&amp;MATCH(C88,ST!$D$1:$D$395,-1)))*(INDIRECT("ST!N"&amp;MATCH(C88,ST!$D$1:$D$395,-1)+1)-INDIRECT("ST!N"&amp;MATCH(C88,ST!$D$1:$D$395,-1)))/(INDIRECT("ST!D"&amp;MATCH(C88,ST!$D$1:$D$395,-1)+1)-INDIRECT("ST!D"&amp;MATCH(C88,ST!$D$1:$D$395,-1))),"")</f>
        <v/>
      </c>
      <c r="F88" s="63" t="str">
        <f aca="true">IF(B88&lt;&gt;"",INDIRECT("ST!M"&amp;MATCH(C88,ST!$D$1:$D$395,-1))+(C88-INDIRECT("ST!D"&amp;MATCH(C88,ST!$D$1:$D$395,-1)))*(INDIRECT("ST!M"&amp;MATCH(C88,ST!$D$1:$D$395,-1)+1)-INDIRECT("ST!M"&amp;MATCH(C88,ST!$D$1:$D$395,-1)))/(INDIRECT("ST!D"&amp;MATCH(C88,ST!$D$1:$D$395,-1)+1)-INDIRECT("ST!D"&amp;MATCH(C88,ST!$D$1:$D$395,-1))),"")</f>
        <v/>
      </c>
      <c r="G88" s="64" t="str">
        <f aca="true">IF(B88&lt;&gt;"",INDIRECT("ST!I"&amp;MATCH(C88,ST!$D$1:$D$395,-1))+(C88-INDIRECT("ST!D"&amp;MATCH(C88,ST!$D$1:$D$395,-1)))*(INDIRECT("ST!I"&amp;MATCH(C88,ST!$D$1:$D$395,-1)+1)-INDIRECT("ST!I"&amp;MATCH(C88,ST!$D$1:$D$395,-1)))/(INDIRECT("ST!D"&amp;MATCH(C88,ST!$D$1:$D$395,-1)+1)-INDIRECT("ST!D"&amp;MATCH(C88,ST!$D$1:$D$395,-1))),"")</f>
        <v/>
      </c>
      <c r="H88" s="64" t="str">
        <f aca="false">IF(B88&lt;&gt;"",INPUT!$C$4*(G88-$G$12),"")</f>
        <v/>
      </c>
      <c r="I88" s="65" t="str">
        <f aca="false">IF(B88&lt;&gt;"",(INPUT!$C$5/12/B88/3+0.5*INPUT!$C$4*((E88-$E$12)/(D88-$D$12)-$F$12)-INPUT!$C$12)*1000,"")</f>
        <v/>
      </c>
      <c r="J88" s="65" t="str">
        <f aca="false">IF(B88&lt;&gt;"",INPUT!$C$6*5280/60^2*SIN(INPUT!$C$7*2*PI()/360)*(H88-B88*3/INPUT!$C$2)/3/B88*1000,"")</f>
        <v/>
      </c>
      <c r="K88" s="65" t="str">
        <f aca="false">IF(AND(B88&lt;&gt;"",B88&lt;=INPUT!$C$13),B88*3*12*(INPUT!$C$15/1000+INPUT!$C$12 -0.5*INPUT!$C$4*((E88-$E$12)/(D88-$D$12)-$F$12))-INPUT!$C$5,"")</f>
        <v/>
      </c>
      <c r="L88" s="65" t="str">
        <f aca="false">IF(AND(B88&lt;&gt;"",B88&lt;=INPUT!$C$13),B88*3*12*( -0.5*INPUT!$C$4*((E88-$E$12)/(D88-$D$12)-$F$12))-INPUT!$C$5,"")</f>
        <v/>
      </c>
    </row>
    <row r="89" customFormat="false" ht="12.8" hidden="false" customHeight="false" outlineLevel="0" collapsed="false">
      <c r="B89" s="60" t="str">
        <f aca="false">IF(B88="","",IF(B88+$C$9&lt;=INPUT!$C$13,B88+$C$9,""))</f>
        <v/>
      </c>
      <c r="C89" s="60" t="str">
        <f aca="true">IF(B89&lt;&gt;"",INDIRECT("ST!D"&amp;MATCH(D89,ST!$K$1:$K$395))+(D89-INDIRECT("ST!K"&amp;MATCH(D89,ST!$K$1:$K$395)))*(INDIRECT("ST!D"&amp;MATCH(D89,ST!$K$1:$K$395)+1)-INDIRECT("ST!D"&amp;MATCH(D89,ST!$K$1:$K$395)))/(INDIRECT("ST!K"&amp;MATCH(D89,ST!$K$1:$K$395)+1)-INDIRECT("ST!K"&amp;MATCH(D89,ST!$K$1:$K$395))),"")</f>
        <v/>
      </c>
      <c r="D89" s="61" t="str">
        <f aca="false">IF(B89&lt;&gt;"",$D$12+B89*3/INPUT!$C$4,"")</f>
        <v/>
      </c>
      <c r="E89" s="62" t="str">
        <f aca="true">IF(B89&lt;&gt;"",INDIRECT("ST!N"&amp;MATCH(C89,ST!$D$1:$D$395,-1))+(C89-INDIRECT("ST!D"&amp;MATCH(C89,ST!$D$1:$D$395,-1)))*(INDIRECT("ST!N"&amp;MATCH(C89,ST!$D$1:$D$395,-1)+1)-INDIRECT("ST!N"&amp;MATCH(C89,ST!$D$1:$D$395,-1)))/(INDIRECT("ST!D"&amp;MATCH(C89,ST!$D$1:$D$395,-1)+1)-INDIRECT("ST!D"&amp;MATCH(C89,ST!$D$1:$D$395,-1))),"")</f>
        <v/>
      </c>
      <c r="F89" s="63" t="str">
        <f aca="true">IF(B89&lt;&gt;"",INDIRECT("ST!M"&amp;MATCH(C89,ST!$D$1:$D$395,-1))+(C89-INDIRECT("ST!D"&amp;MATCH(C89,ST!$D$1:$D$395,-1)))*(INDIRECT("ST!M"&amp;MATCH(C89,ST!$D$1:$D$395,-1)+1)-INDIRECT("ST!M"&amp;MATCH(C89,ST!$D$1:$D$395,-1)))/(INDIRECT("ST!D"&amp;MATCH(C89,ST!$D$1:$D$395,-1)+1)-INDIRECT("ST!D"&amp;MATCH(C89,ST!$D$1:$D$395,-1))),"")</f>
        <v/>
      </c>
      <c r="G89" s="64" t="str">
        <f aca="true">IF(B89&lt;&gt;"",INDIRECT("ST!I"&amp;MATCH(C89,ST!$D$1:$D$395,-1))+(C89-INDIRECT("ST!D"&amp;MATCH(C89,ST!$D$1:$D$395,-1)))*(INDIRECT("ST!I"&amp;MATCH(C89,ST!$D$1:$D$395,-1)+1)-INDIRECT("ST!I"&amp;MATCH(C89,ST!$D$1:$D$395,-1)))/(INDIRECT("ST!D"&amp;MATCH(C89,ST!$D$1:$D$395,-1)+1)-INDIRECT("ST!D"&amp;MATCH(C89,ST!$D$1:$D$395,-1))),"")</f>
        <v/>
      </c>
      <c r="H89" s="64" t="str">
        <f aca="false">IF(B89&lt;&gt;"",INPUT!$C$4*(G89-$G$12),"")</f>
        <v/>
      </c>
      <c r="I89" s="65" t="str">
        <f aca="false">IF(B89&lt;&gt;"",(INPUT!$C$5/12/B89/3+0.5*INPUT!$C$4*((E89-$E$12)/(D89-$D$12)-$F$12)-INPUT!$C$12)*1000,"")</f>
        <v/>
      </c>
      <c r="J89" s="65" t="str">
        <f aca="false">IF(B89&lt;&gt;"",INPUT!$C$6*5280/60^2*SIN(INPUT!$C$7*2*PI()/360)*(H89-B89*3/INPUT!$C$2)/3/B89*1000,"")</f>
        <v/>
      </c>
      <c r="K89" s="65" t="str">
        <f aca="false">IF(AND(B89&lt;&gt;"",B89&lt;=INPUT!$C$13),B89*3*12*(INPUT!$C$15/1000+INPUT!$C$12 -0.5*INPUT!$C$4*((E89-$E$12)/(D89-$D$12)-$F$12))-INPUT!$C$5,"")</f>
        <v/>
      </c>
      <c r="L89" s="65" t="str">
        <f aca="false">IF(AND(B89&lt;&gt;"",B89&lt;=INPUT!$C$13),B89*3*12*( -0.5*INPUT!$C$4*((E89-$E$12)/(D89-$D$12)-$F$12))-INPUT!$C$5,"")</f>
        <v/>
      </c>
    </row>
    <row r="90" customFormat="false" ht="12.8" hidden="false" customHeight="false" outlineLevel="0" collapsed="false">
      <c r="B90" s="60" t="str">
        <f aca="false">IF(B89="","",IF(B89+$C$9&lt;=INPUT!$C$13,B89+$C$9,""))</f>
        <v/>
      </c>
      <c r="C90" s="60" t="str">
        <f aca="true">IF(B90&lt;&gt;"",INDIRECT("ST!D"&amp;MATCH(D90,ST!$K$1:$K$395))+(D90-INDIRECT("ST!K"&amp;MATCH(D90,ST!$K$1:$K$395)))*(INDIRECT("ST!D"&amp;MATCH(D90,ST!$K$1:$K$395)+1)-INDIRECT("ST!D"&amp;MATCH(D90,ST!$K$1:$K$395)))/(INDIRECT("ST!K"&amp;MATCH(D90,ST!$K$1:$K$395)+1)-INDIRECT("ST!K"&amp;MATCH(D90,ST!$K$1:$K$395))),"")</f>
        <v/>
      </c>
      <c r="D90" s="61" t="str">
        <f aca="false">IF(B90&lt;&gt;"",$D$12+B90*3/INPUT!$C$4,"")</f>
        <v/>
      </c>
      <c r="E90" s="62" t="str">
        <f aca="true">IF(B90&lt;&gt;"",INDIRECT("ST!N"&amp;MATCH(C90,ST!$D$1:$D$395,-1))+(C90-INDIRECT("ST!D"&amp;MATCH(C90,ST!$D$1:$D$395,-1)))*(INDIRECT("ST!N"&amp;MATCH(C90,ST!$D$1:$D$395,-1)+1)-INDIRECT("ST!N"&amp;MATCH(C90,ST!$D$1:$D$395,-1)))/(INDIRECT("ST!D"&amp;MATCH(C90,ST!$D$1:$D$395,-1)+1)-INDIRECT("ST!D"&amp;MATCH(C90,ST!$D$1:$D$395,-1))),"")</f>
        <v/>
      </c>
      <c r="F90" s="63" t="str">
        <f aca="true">IF(B90&lt;&gt;"",INDIRECT("ST!M"&amp;MATCH(C90,ST!$D$1:$D$395,-1))+(C90-INDIRECT("ST!D"&amp;MATCH(C90,ST!$D$1:$D$395,-1)))*(INDIRECT("ST!M"&amp;MATCH(C90,ST!$D$1:$D$395,-1)+1)-INDIRECT("ST!M"&amp;MATCH(C90,ST!$D$1:$D$395,-1)))/(INDIRECT("ST!D"&amp;MATCH(C90,ST!$D$1:$D$395,-1)+1)-INDIRECT("ST!D"&amp;MATCH(C90,ST!$D$1:$D$395,-1))),"")</f>
        <v/>
      </c>
      <c r="G90" s="64" t="str">
        <f aca="true">IF(B90&lt;&gt;"",INDIRECT("ST!I"&amp;MATCH(C90,ST!$D$1:$D$395,-1))+(C90-INDIRECT("ST!D"&amp;MATCH(C90,ST!$D$1:$D$395,-1)))*(INDIRECT("ST!I"&amp;MATCH(C90,ST!$D$1:$D$395,-1)+1)-INDIRECT("ST!I"&amp;MATCH(C90,ST!$D$1:$D$395,-1)))/(INDIRECT("ST!D"&amp;MATCH(C90,ST!$D$1:$D$395,-1)+1)-INDIRECT("ST!D"&amp;MATCH(C90,ST!$D$1:$D$395,-1))),"")</f>
        <v/>
      </c>
      <c r="H90" s="64" t="str">
        <f aca="false">IF(B90&lt;&gt;"",INPUT!$C$4*(G90-$G$12),"")</f>
        <v/>
      </c>
      <c r="I90" s="65" t="str">
        <f aca="false">IF(B90&lt;&gt;"",(INPUT!$C$5/12/B90/3+0.5*INPUT!$C$4*((E90-$E$12)/(D90-$D$12)-$F$12)-INPUT!$C$12)*1000,"")</f>
        <v/>
      </c>
      <c r="J90" s="65" t="str">
        <f aca="false">IF(B90&lt;&gt;"",INPUT!$C$6*5280/60^2*SIN(INPUT!$C$7*2*PI()/360)*(H90-B90*3/INPUT!$C$2)/3/B90*1000,"")</f>
        <v/>
      </c>
      <c r="K90" s="65" t="str">
        <f aca="false">IF(AND(B90&lt;&gt;"",B90&lt;=INPUT!$C$13),B90*3*12*(INPUT!$C$15/1000+INPUT!$C$12 -0.5*INPUT!$C$4*((E90-$E$12)/(D90-$D$12)-$F$12))-INPUT!$C$5,"")</f>
        <v/>
      </c>
      <c r="L90" s="65" t="str">
        <f aca="false">IF(AND(B90&lt;&gt;"",B90&lt;=INPUT!$C$13),B90*3*12*( -0.5*INPUT!$C$4*((E90-$E$12)/(D90-$D$12)-$F$12))-INPUT!$C$5,"")</f>
        <v/>
      </c>
    </row>
    <row r="91" customFormat="false" ht="12.8" hidden="false" customHeight="false" outlineLevel="0" collapsed="false">
      <c r="B91" s="60" t="str">
        <f aca="false">IF(B90="","",IF(B90+$C$9&lt;=INPUT!$C$13,B90+$C$9,""))</f>
        <v/>
      </c>
      <c r="C91" s="60" t="str">
        <f aca="true">IF(B91&lt;&gt;"",INDIRECT("ST!D"&amp;MATCH(D91,ST!$K$1:$K$395))+(D91-INDIRECT("ST!K"&amp;MATCH(D91,ST!$K$1:$K$395)))*(INDIRECT("ST!D"&amp;MATCH(D91,ST!$K$1:$K$395)+1)-INDIRECT("ST!D"&amp;MATCH(D91,ST!$K$1:$K$395)))/(INDIRECT("ST!K"&amp;MATCH(D91,ST!$K$1:$K$395)+1)-INDIRECT("ST!K"&amp;MATCH(D91,ST!$K$1:$K$395))),"")</f>
        <v/>
      </c>
      <c r="D91" s="61" t="str">
        <f aca="false">IF(B91&lt;&gt;"",$D$12+B91*3/INPUT!$C$4,"")</f>
        <v/>
      </c>
      <c r="E91" s="62" t="str">
        <f aca="true">IF(B91&lt;&gt;"",INDIRECT("ST!N"&amp;MATCH(C91,ST!$D$1:$D$395,-1))+(C91-INDIRECT("ST!D"&amp;MATCH(C91,ST!$D$1:$D$395,-1)))*(INDIRECT("ST!N"&amp;MATCH(C91,ST!$D$1:$D$395,-1)+1)-INDIRECT("ST!N"&amp;MATCH(C91,ST!$D$1:$D$395,-1)))/(INDIRECT("ST!D"&amp;MATCH(C91,ST!$D$1:$D$395,-1)+1)-INDIRECT("ST!D"&amp;MATCH(C91,ST!$D$1:$D$395,-1))),"")</f>
        <v/>
      </c>
      <c r="F91" s="63" t="str">
        <f aca="true">IF(B91&lt;&gt;"",INDIRECT("ST!M"&amp;MATCH(C91,ST!$D$1:$D$395,-1))+(C91-INDIRECT("ST!D"&amp;MATCH(C91,ST!$D$1:$D$395,-1)))*(INDIRECT("ST!M"&amp;MATCH(C91,ST!$D$1:$D$395,-1)+1)-INDIRECT("ST!M"&amp;MATCH(C91,ST!$D$1:$D$395,-1)))/(INDIRECT("ST!D"&amp;MATCH(C91,ST!$D$1:$D$395,-1)+1)-INDIRECT("ST!D"&amp;MATCH(C91,ST!$D$1:$D$395,-1))),"")</f>
        <v/>
      </c>
      <c r="G91" s="64" t="str">
        <f aca="true">IF(B91&lt;&gt;"",INDIRECT("ST!I"&amp;MATCH(C91,ST!$D$1:$D$395,-1))+(C91-INDIRECT("ST!D"&amp;MATCH(C91,ST!$D$1:$D$395,-1)))*(INDIRECT("ST!I"&amp;MATCH(C91,ST!$D$1:$D$395,-1)+1)-INDIRECT("ST!I"&amp;MATCH(C91,ST!$D$1:$D$395,-1)))/(INDIRECT("ST!D"&amp;MATCH(C91,ST!$D$1:$D$395,-1)+1)-INDIRECT("ST!D"&amp;MATCH(C91,ST!$D$1:$D$395,-1))),"")</f>
        <v/>
      </c>
      <c r="H91" s="64" t="str">
        <f aca="false">IF(B91&lt;&gt;"",INPUT!$C$4*(G91-$G$12),"")</f>
        <v/>
      </c>
      <c r="I91" s="65" t="str">
        <f aca="false">IF(B91&lt;&gt;"",(INPUT!$C$5/12/B91/3+0.5*INPUT!$C$4*((E91-$E$12)/(D91-$D$12)-$F$12)-INPUT!$C$12)*1000,"")</f>
        <v/>
      </c>
      <c r="J91" s="65" t="str">
        <f aca="false">IF(B91&lt;&gt;"",INPUT!$C$6*5280/60^2*SIN(INPUT!$C$7*2*PI()/360)*(H91-B91*3/INPUT!$C$2)/3/B91*1000,"")</f>
        <v/>
      </c>
      <c r="K91" s="65" t="str">
        <f aca="false">IF(AND(B91&lt;&gt;"",B91&lt;=INPUT!$C$13),B91*3*12*(INPUT!$C$15/1000+INPUT!$C$12 -0.5*INPUT!$C$4*((E91-$E$12)/(D91-$D$12)-$F$12))-INPUT!$C$5,"")</f>
        <v/>
      </c>
      <c r="L91" s="65" t="str">
        <f aca="false">IF(AND(B91&lt;&gt;"",B91&lt;=INPUT!$C$13),B91*3*12*( -0.5*INPUT!$C$4*((E91-$E$12)/(D91-$D$12)-$F$12))-INPUT!$C$5,"")</f>
        <v/>
      </c>
    </row>
    <row r="92" customFormat="false" ht="12.8" hidden="false" customHeight="false" outlineLevel="0" collapsed="false">
      <c r="B92" s="60" t="str">
        <f aca="false">IF(B91="","",IF(B91+$C$9&lt;=INPUT!$C$13,B91+$C$9,""))</f>
        <v/>
      </c>
      <c r="C92" s="60" t="str">
        <f aca="true">IF(B92&lt;&gt;"",INDIRECT("ST!D"&amp;MATCH(D92,ST!$K$1:$K$395))+(D92-INDIRECT("ST!K"&amp;MATCH(D92,ST!$K$1:$K$395)))*(INDIRECT("ST!D"&amp;MATCH(D92,ST!$K$1:$K$395)+1)-INDIRECT("ST!D"&amp;MATCH(D92,ST!$K$1:$K$395)))/(INDIRECT("ST!K"&amp;MATCH(D92,ST!$K$1:$K$395)+1)-INDIRECT("ST!K"&amp;MATCH(D92,ST!$K$1:$K$395))),"")</f>
        <v/>
      </c>
      <c r="D92" s="61" t="str">
        <f aca="false">IF(B92&lt;&gt;"",$D$12+B92*3/INPUT!$C$4,"")</f>
        <v/>
      </c>
      <c r="E92" s="62" t="str">
        <f aca="true">IF(B92&lt;&gt;"",INDIRECT("ST!N"&amp;MATCH(C92,ST!$D$1:$D$395,-1))+(C92-INDIRECT("ST!D"&amp;MATCH(C92,ST!$D$1:$D$395,-1)))*(INDIRECT("ST!N"&amp;MATCH(C92,ST!$D$1:$D$395,-1)+1)-INDIRECT("ST!N"&amp;MATCH(C92,ST!$D$1:$D$395,-1)))/(INDIRECT("ST!D"&amp;MATCH(C92,ST!$D$1:$D$395,-1)+1)-INDIRECT("ST!D"&amp;MATCH(C92,ST!$D$1:$D$395,-1))),"")</f>
        <v/>
      </c>
      <c r="F92" s="63" t="str">
        <f aca="true">IF(B92&lt;&gt;"",INDIRECT("ST!M"&amp;MATCH(C92,ST!$D$1:$D$395,-1))+(C92-INDIRECT("ST!D"&amp;MATCH(C92,ST!$D$1:$D$395,-1)))*(INDIRECT("ST!M"&amp;MATCH(C92,ST!$D$1:$D$395,-1)+1)-INDIRECT("ST!M"&amp;MATCH(C92,ST!$D$1:$D$395,-1)))/(INDIRECT("ST!D"&amp;MATCH(C92,ST!$D$1:$D$395,-1)+1)-INDIRECT("ST!D"&amp;MATCH(C92,ST!$D$1:$D$395,-1))),"")</f>
        <v/>
      </c>
      <c r="G92" s="64" t="str">
        <f aca="true">IF(B92&lt;&gt;"",INDIRECT("ST!I"&amp;MATCH(C92,ST!$D$1:$D$395,-1))+(C92-INDIRECT("ST!D"&amp;MATCH(C92,ST!$D$1:$D$395,-1)))*(INDIRECT("ST!I"&amp;MATCH(C92,ST!$D$1:$D$395,-1)+1)-INDIRECT("ST!I"&amp;MATCH(C92,ST!$D$1:$D$395,-1)))/(INDIRECT("ST!D"&amp;MATCH(C92,ST!$D$1:$D$395,-1)+1)-INDIRECT("ST!D"&amp;MATCH(C92,ST!$D$1:$D$395,-1))),"")</f>
        <v/>
      </c>
      <c r="H92" s="64" t="str">
        <f aca="false">IF(B92&lt;&gt;"",INPUT!$C$4*(G92-$G$12),"")</f>
        <v/>
      </c>
      <c r="I92" s="65" t="str">
        <f aca="false">IF(B92&lt;&gt;"",(INPUT!$C$5/12/B92/3+0.5*INPUT!$C$4*((E92-$E$12)/(D92-$D$12)-$F$12)-INPUT!$C$12)*1000,"")</f>
        <v/>
      </c>
      <c r="J92" s="65" t="str">
        <f aca="false">IF(B92&lt;&gt;"",INPUT!$C$6*5280/60^2*SIN(INPUT!$C$7*2*PI()/360)*(H92-B92*3/INPUT!$C$2)/3/B92*1000,"")</f>
        <v/>
      </c>
      <c r="K92" s="65" t="str">
        <f aca="false">IF(AND(B92&lt;&gt;"",B92&lt;=INPUT!$C$13),B92*3*12*(INPUT!$C$15/1000+INPUT!$C$12 -0.5*INPUT!$C$4*((E92-$E$12)/(D92-$D$12)-$F$12))-INPUT!$C$5,"")</f>
        <v/>
      </c>
      <c r="L92" s="65" t="str">
        <f aca="false">IF(AND(B92&lt;&gt;"",B92&lt;=INPUT!$C$13),B92*3*12*( -0.5*INPUT!$C$4*((E92-$E$12)/(D92-$D$12)-$F$12))-INPUT!$C$5,"")</f>
        <v/>
      </c>
    </row>
    <row r="93" customFormat="false" ht="12.8" hidden="false" customHeight="false" outlineLevel="0" collapsed="false">
      <c r="B93" s="60" t="str">
        <f aca="false">IF(B92="","",IF(B92+$C$9&lt;=INPUT!$C$13,B92+$C$9,""))</f>
        <v/>
      </c>
      <c r="C93" s="60" t="str">
        <f aca="true">IF(B93&lt;&gt;"",INDIRECT("ST!D"&amp;MATCH(D93,ST!$K$1:$K$395))+(D93-INDIRECT("ST!K"&amp;MATCH(D93,ST!$K$1:$K$395)))*(INDIRECT("ST!D"&amp;MATCH(D93,ST!$K$1:$K$395)+1)-INDIRECT("ST!D"&amp;MATCH(D93,ST!$K$1:$K$395)))/(INDIRECT("ST!K"&amp;MATCH(D93,ST!$K$1:$K$395)+1)-INDIRECT("ST!K"&amp;MATCH(D93,ST!$K$1:$K$395))),"")</f>
        <v/>
      </c>
      <c r="D93" s="61" t="str">
        <f aca="false">IF(B93&lt;&gt;"",$D$12+B93*3/INPUT!$C$4,"")</f>
        <v/>
      </c>
      <c r="E93" s="62" t="str">
        <f aca="true">IF(B93&lt;&gt;"",INDIRECT("ST!N"&amp;MATCH(C93,ST!$D$1:$D$395,-1))+(C93-INDIRECT("ST!D"&amp;MATCH(C93,ST!$D$1:$D$395,-1)))*(INDIRECT("ST!N"&amp;MATCH(C93,ST!$D$1:$D$395,-1)+1)-INDIRECT("ST!N"&amp;MATCH(C93,ST!$D$1:$D$395,-1)))/(INDIRECT("ST!D"&amp;MATCH(C93,ST!$D$1:$D$395,-1)+1)-INDIRECT("ST!D"&amp;MATCH(C93,ST!$D$1:$D$395,-1))),"")</f>
        <v/>
      </c>
      <c r="F93" s="63" t="str">
        <f aca="true">IF(B93&lt;&gt;"",INDIRECT("ST!M"&amp;MATCH(C93,ST!$D$1:$D$395,-1))+(C93-INDIRECT("ST!D"&amp;MATCH(C93,ST!$D$1:$D$395,-1)))*(INDIRECT("ST!M"&amp;MATCH(C93,ST!$D$1:$D$395,-1)+1)-INDIRECT("ST!M"&amp;MATCH(C93,ST!$D$1:$D$395,-1)))/(INDIRECT("ST!D"&amp;MATCH(C93,ST!$D$1:$D$395,-1)+1)-INDIRECT("ST!D"&amp;MATCH(C93,ST!$D$1:$D$395,-1))),"")</f>
        <v/>
      </c>
      <c r="G93" s="64" t="str">
        <f aca="true">IF(B93&lt;&gt;"",INDIRECT("ST!I"&amp;MATCH(C93,ST!$D$1:$D$395,-1))+(C93-INDIRECT("ST!D"&amp;MATCH(C93,ST!$D$1:$D$395,-1)))*(INDIRECT("ST!I"&amp;MATCH(C93,ST!$D$1:$D$395,-1)+1)-INDIRECT("ST!I"&amp;MATCH(C93,ST!$D$1:$D$395,-1)))/(INDIRECT("ST!D"&amp;MATCH(C93,ST!$D$1:$D$395,-1)+1)-INDIRECT("ST!D"&amp;MATCH(C93,ST!$D$1:$D$395,-1))),"")</f>
        <v/>
      </c>
      <c r="H93" s="64" t="str">
        <f aca="false">IF(B93&lt;&gt;"",INPUT!$C$4*(G93-$G$12),"")</f>
        <v/>
      </c>
      <c r="I93" s="65" t="str">
        <f aca="false">IF(B93&lt;&gt;"",(INPUT!$C$5/12/B93/3+0.5*INPUT!$C$4*((E93-$E$12)/(D93-$D$12)-$F$12)-INPUT!$C$12)*1000,"")</f>
        <v/>
      </c>
      <c r="J93" s="65" t="str">
        <f aca="false">IF(B93&lt;&gt;"",INPUT!$C$6*5280/60^2*SIN(INPUT!$C$7*2*PI()/360)*(H93-B93*3/INPUT!$C$2)/3/B93*1000,"")</f>
        <v/>
      </c>
      <c r="K93" s="65" t="str">
        <f aca="false">IF(AND(B93&lt;&gt;"",B93&lt;=INPUT!$C$13),B93*3*12*(INPUT!$C$15/1000+INPUT!$C$12 -0.5*INPUT!$C$4*((E93-$E$12)/(D93-$D$12)-$F$12))-INPUT!$C$5,"")</f>
        <v/>
      </c>
      <c r="L93" s="65" t="str">
        <f aca="false">IF(AND(B93&lt;&gt;"",B93&lt;=INPUT!$C$13),B93*3*12*( -0.5*INPUT!$C$4*((E93-$E$12)/(D93-$D$12)-$F$12))-INPUT!$C$5,"")</f>
        <v/>
      </c>
    </row>
    <row r="94" customFormat="false" ht="12.8" hidden="false" customHeight="false" outlineLevel="0" collapsed="false">
      <c r="B94" s="60" t="str">
        <f aca="false">IF(B93="","",IF(B93+$C$9&lt;=INPUT!$C$13,B93+$C$9,""))</f>
        <v/>
      </c>
      <c r="C94" s="60" t="str">
        <f aca="true">IF(B94&lt;&gt;"",INDIRECT("ST!D"&amp;MATCH(D94,ST!$K$1:$K$395))+(D94-INDIRECT("ST!K"&amp;MATCH(D94,ST!$K$1:$K$395)))*(INDIRECT("ST!D"&amp;MATCH(D94,ST!$K$1:$K$395)+1)-INDIRECT("ST!D"&amp;MATCH(D94,ST!$K$1:$K$395)))/(INDIRECT("ST!K"&amp;MATCH(D94,ST!$K$1:$K$395)+1)-INDIRECT("ST!K"&amp;MATCH(D94,ST!$K$1:$K$395))),"")</f>
        <v/>
      </c>
      <c r="D94" s="61" t="str">
        <f aca="false">IF(B94&lt;&gt;"",$D$12+B94*3/INPUT!$C$4,"")</f>
        <v/>
      </c>
      <c r="E94" s="62" t="str">
        <f aca="true">IF(B94&lt;&gt;"",INDIRECT("ST!N"&amp;MATCH(C94,ST!$D$1:$D$395,-1))+(C94-INDIRECT("ST!D"&amp;MATCH(C94,ST!$D$1:$D$395,-1)))*(INDIRECT("ST!N"&amp;MATCH(C94,ST!$D$1:$D$395,-1)+1)-INDIRECT("ST!N"&amp;MATCH(C94,ST!$D$1:$D$395,-1)))/(INDIRECT("ST!D"&amp;MATCH(C94,ST!$D$1:$D$395,-1)+1)-INDIRECT("ST!D"&amp;MATCH(C94,ST!$D$1:$D$395,-1))),"")</f>
        <v/>
      </c>
      <c r="F94" s="63" t="str">
        <f aca="true">IF(B94&lt;&gt;"",INDIRECT("ST!M"&amp;MATCH(C94,ST!$D$1:$D$395,-1))+(C94-INDIRECT("ST!D"&amp;MATCH(C94,ST!$D$1:$D$395,-1)))*(INDIRECT("ST!M"&amp;MATCH(C94,ST!$D$1:$D$395,-1)+1)-INDIRECT("ST!M"&amp;MATCH(C94,ST!$D$1:$D$395,-1)))/(INDIRECT("ST!D"&amp;MATCH(C94,ST!$D$1:$D$395,-1)+1)-INDIRECT("ST!D"&amp;MATCH(C94,ST!$D$1:$D$395,-1))),"")</f>
        <v/>
      </c>
      <c r="G94" s="64" t="str">
        <f aca="true">IF(B94&lt;&gt;"",INDIRECT("ST!I"&amp;MATCH(C94,ST!$D$1:$D$395,-1))+(C94-INDIRECT("ST!D"&amp;MATCH(C94,ST!$D$1:$D$395,-1)))*(INDIRECT("ST!I"&amp;MATCH(C94,ST!$D$1:$D$395,-1)+1)-INDIRECT("ST!I"&amp;MATCH(C94,ST!$D$1:$D$395,-1)))/(INDIRECT("ST!D"&amp;MATCH(C94,ST!$D$1:$D$395,-1)+1)-INDIRECT("ST!D"&amp;MATCH(C94,ST!$D$1:$D$395,-1))),"")</f>
        <v/>
      </c>
      <c r="H94" s="64" t="str">
        <f aca="false">IF(B94&lt;&gt;"",INPUT!$C$4*(G94-$G$12),"")</f>
        <v/>
      </c>
      <c r="I94" s="65" t="str">
        <f aca="false">IF(B94&lt;&gt;"",(INPUT!$C$5/12/B94/3+0.5*INPUT!$C$4*((E94-$E$12)/(D94-$D$12)-$F$12)-INPUT!$C$12)*1000,"")</f>
        <v/>
      </c>
      <c r="J94" s="65" t="str">
        <f aca="false">IF(B94&lt;&gt;"",INPUT!$C$6*5280/60^2*SIN(INPUT!$C$7*2*PI()/360)*(H94-B94*3/INPUT!$C$2)/3/B94*1000,"")</f>
        <v/>
      </c>
      <c r="K94" s="65" t="str">
        <f aca="false">IF(AND(B94&lt;&gt;"",B94&lt;=INPUT!$C$13),B94*3*12*(INPUT!$C$15/1000+INPUT!$C$12 -0.5*INPUT!$C$4*((E94-$E$12)/(D94-$D$12)-$F$12))-INPUT!$C$5,"")</f>
        <v/>
      </c>
      <c r="L94" s="65" t="str">
        <f aca="false">IF(AND(B94&lt;&gt;"",B94&lt;=INPUT!$C$13),B94*3*12*( -0.5*INPUT!$C$4*((E94-$E$12)/(D94-$D$12)-$F$12))-INPUT!$C$5,"")</f>
        <v/>
      </c>
    </row>
    <row r="95" customFormat="false" ht="12.8" hidden="false" customHeight="false" outlineLevel="0" collapsed="false">
      <c r="B95" s="60" t="str">
        <f aca="false">IF(B94="","",IF(B94+$C$9&lt;=INPUT!$C$13,B94+$C$9,""))</f>
        <v/>
      </c>
      <c r="C95" s="60" t="str">
        <f aca="true">IF(B95&lt;&gt;"",INDIRECT("ST!D"&amp;MATCH(D95,ST!$K$1:$K$395))+(D95-INDIRECT("ST!K"&amp;MATCH(D95,ST!$K$1:$K$395)))*(INDIRECT("ST!D"&amp;MATCH(D95,ST!$K$1:$K$395)+1)-INDIRECT("ST!D"&amp;MATCH(D95,ST!$K$1:$K$395)))/(INDIRECT("ST!K"&amp;MATCH(D95,ST!$K$1:$K$395)+1)-INDIRECT("ST!K"&amp;MATCH(D95,ST!$K$1:$K$395))),"")</f>
        <v/>
      </c>
      <c r="D95" s="61" t="str">
        <f aca="false">IF(B95&lt;&gt;"",$D$12+B95*3/INPUT!$C$4,"")</f>
        <v/>
      </c>
      <c r="E95" s="62" t="str">
        <f aca="true">IF(B95&lt;&gt;"",INDIRECT("ST!N"&amp;MATCH(C95,ST!$D$1:$D$395,-1))+(C95-INDIRECT("ST!D"&amp;MATCH(C95,ST!$D$1:$D$395,-1)))*(INDIRECT("ST!N"&amp;MATCH(C95,ST!$D$1:$D$395,-1)+1)-INDIRECT("ST!N"&amp;MATCH(C95,ST!$D$1:$D$395,-1)))/(INDIRECT("ST!D"&amp;MATCH(C95,ST!$D$1:$D$395,-1)+1)-INDIRECT("ST!D"&amp;MATCH(C95,ST!$D$1:$D$395,-1))),"")</f>
        <v/>
      </c>
      <c r="F95" s="63" t="str">
        <f aca="true">IF(B95&lt;&gt;"",INDIRECT("ST!M"&amp;MATCH(C95,ST!$D$1:$D$395,-1))+(C95-INDIRECT("ST!D"&amp;MATCH(C95,ST!$D$1:$D$395,-1)))*(INDIRECT("ST!M"&amp;MATCH(C95,ST!$D$1:$D$395,-1)+1)-INDIRECT("ST!M"&amp;MATCH(C95,ST!$D$1:$D$395,-1)))/(INDIRECT("ST!D"&amp;MATCH(C95,ST!$D$1:$D$395,-1)+1)-INDIRECT("ST!D"&amp;MATCH(C95,ST!$D$1:$D$395,-1))),"")</f>
        <v/>
      </c>
      <c r="G95" s="64" t="str">
        <f aca="true">IF(B95&lt;&gt;"",INDIRECT("ST!I"&amp;MATCH(C95,ST!$D$1:$D$395,-1))+(C95-INDIRECT("ST!D"&amp;MATCH(C95,ST!$D$1:$D$395,-1)))*(INDIRECT("ST!I"&amp;MATCH(C95,ST!$D$1:$D$395,-1)+1)-INDIRECT("ST!I"&amp;MATCH(C95,ST!$D$1:$D$395,-1)))/(INDIRECT("ST!D"&amp;MATCH(C95,ST!$D$1:$D$395,-1)+1)-INDIRECT("ST!D"&amp;MATCH(C95,ST!$D$1:$D$395,-1))),"")</f>
        <v/>
      </c>
      <c r="H95" s="64" t="str">
        <f aca="false">IF(B95&lt;&gt;"",INPUT!$C$4*(G95-$G$12),"")</f>
        <v/>
      </c>
      <c r="I95" s="65" t="str">
        <f aca="false">IF(B95&lt;&gt;"",(INPUT!$C$5/12/B95/3+0.5*INPUT!$C$4*((E95-$E$12)/(D95-$D$12)-$F$12)-INPUT!$C$12)*1000,"")</f>
        <v/>
      </c>
      <c r="J95" s="65" t="str">
        <f aca="false">IF(B95&lt;&gt;"",INPUT!$C$6*5280/60^2*SIN(INPUT!$C$7*2*PI()/360)*(H95-B95*3/INPUT!$C$2)/3/B95*1000,"")</f>
        <v/>
      </c>
      <c r="K95" s="65" t="str">
        <f aca="false">IF(AND(B95&lt;&gt;"",B95&lt;=INPUT!$C$13),B95*3*12*(INPUT!$C$15/1000+INPUT!$C$12 -0.5*INPUT!$C$4*((E95-$E$12)/(D95-$D$12)-$F$12))-INPUT!$C$5,"")</f>
        <v/>
      </c>
      <c r="L95" s="65" t="str">
        <f aca="false">IF(AND(B95&lt;&gt;"",B95&lt;=INPUT!$C$13),B95*3*12*( -0.5*INPUT!$C$4*((E95-$E$12)/(D95-$D$12)-$F$12))-INPUT!$C$5,"")</f>
        <v/>
      </c>
    </row>
    <row r="96" customFormat="false" ht="12.8" hidden="false" customHeight="false" outlineLevel="0" collapsed="false">
      <c r="B96" s="60" t="str">
        <f aca="false">IF(B95="","",IF(B95+$C$9&lt;=INPUT!$C$13,B95+$C$9,""))</f>
        <v/>
      </c>
      <c r="C96" s="60" t="str">
        <f aca="true">IF(B96&lt;&gt;"",INDIRECT("ST!D"&amp;MATCH(D96,ST!$K$1:$K$395))+(D96-INDIRECT("ST!K"&amp;MATCH(D96,ST!$K$1:$K$395)))*(INDIRECT("ST!D"&amp;MATCH(D96,ST!$K$1:$K$395)+1)-INDIRECT("ST!D"&amp;MATCH(D96,ST!$K$1:$K$395)))/(INDIRECT("ST!K"&amp;MATCH(D96,ST!$K$1:$K$395)+1)-INDIRECT("ST!K"&amp;MATCH(D96,ST!$K$1:$K$395))),"")</f>
        <v/>
      </c>
      <c r="D96" s="61" t="str">
        <f aca="false">IF(B96&lt;&gt;"",$D$12+B96*3/INPUT!$C$4,"")</f>
        <v/>
      </c>
      <c r="E96" s="62" t="str">
        <f aca="true">IF(B96&lt;&gt;"",INDIRECT("ST!N"&amp;MATCH(C96,ST!$D$1:$D$395,-1))+(C96-INDIRECT("ST!D"&amp;MATCH(C96,ST!$D$1:$D$395,-1)))*(INDIRECT("ST!N"&amp;MATCH(C96,ST!$D$1:$D$395,-1)+1)-INDIRECT("ST!N"&amp;MATCH(C96,ST!$D$1:$D$395,-1)))/(INDIRECT("ST!D"&amp;MATCH(C96,ST!$D$1:$D$395,-1)+1)-INDIRECT("ST!D"&amp;MATCH(C96,ST!$D$1:$D$395,-1))),"")</f>
        <v/>
      </c>
      <c r="F96" s="63" t="str">
        <f aca="true">IF(B96&lt;&gt;"",INDIRECT("ST!M"&amp;MATCH(C96,ST!$D$1:$D$395,-1))+(C96-INDIRECT("ST!D"&amp;MATCH(C96,ST!$D$1:$D$395,-1)))*(INDIRECT("ST!M"&amp;MATCH(C96,ST!$D$1:$D$395,-1)+1)-INDIRECT("ST!M"&amp;MATCH(C96,ST!$D$1:$D$395,-1)))/(INDIRECT("ST!D"&amp;MATCH(C96,ST!$D$1:$D$395,-1)+1)-INDIRECT("ST!D"&amp;MATCH(C96,ST!$D$1:$D$395,-1))),"")</f>
        <v/>
      </c>
      <c r="G96" s="64" t="str">
        <f aca="true">IF(B96&lt;&gt;"",INDIRECT("ST!I"&amp;MATCH(C96,ST!$D$1:$D$395,-1))+(C96-INDIRECT("ST!D"&amp;MATCH(C96,ST!$D$1:$D$395,-1)))*(INDIRECT("ST!I"&amp;MATCH(C96,ST!$D$1:$D$395,-1)+1)-INDIRECT("ST!I"&amp;MATCH(C96,ST!$D$1:$D$395,-1)))/(INDIRECT("ST!D"&amp;MATCH(C96,ST!$D$1:$D$395,-1)+1)-INDIRECT("ST!D"&amp;MATCH(C96,ST!$D$1:$D$395,-1))),"")</f>
        <v/>
      </c>
      <c r="H96" s="64" t="str">
        <f aca="false">IF(B96&lt;&gt;"",INPUT!$C$4*(G96-$G$12),"")</f>
        <v/>
      </c>
      <c r="I96" s="65" t="str">
        <f aca="false">IF(B96&lt;&gt;"",(INPUT!$C$5/12/B96/3+0.5*INPUT!$C$4*((E96-$E$12)/(D96-$D$12)-$F$12)-INPUT!$C$12)*1000,"")</f>
        <v/>
      </c>
      <c r="J96" s="65" t="str">
        <f aca="false">IF(B96&lt;&gt;"",INPUT!$C$6*5280/60^2*SIN(INPUT!$C$7*2*PI()/360)*(H96-B96*3/INPUT!$C$2)/3/B96*1000,"")</f>
        <v/>
      </c>
      <c r="K96" s="65" t="str">
        <f aca="false">IF(AND(B96&lt;&gt;"",B96&lt;=INPUT!$C$13),B96*3*12*(INPUT!$C$15/1000+INPUT!$C$12 -0.5*INPUT!$C$4*((E96-$E$12)/(D96-$D$12)-$F$12))-INPUT!$C$5,"")</f>
        <v/>
      </c>
      <c r="L96" s="65" t="str">
        <f aca="false">IF(AND(B96&lt;&gt;"",B96&lt;=INPUT!$C$13),B96*3*12*( -0.5*INPUT!$C$4*((E96-$E$12)/(D96-$D$12)-$F$12))-INPUT!$C$5,"")</f>
        <v/>
      </c>
    </row>
    <row r="97" customFormat="false" ht="12.8" hidden="false" customHeight="false" outlineLevel="0" collapsed="false">
      <c r="B97" s="60" t="str">
        <f aca="false">IF(B96="","",IF(B96+$C$9&lt;=INPUT!$C$13,B96+$C$9,""))</f>
        <v/>
      </c>
      <c r="C97" s="60" t="str">
        <f aca="true">IF(B97&lt;&gt;"",INDIRECT("ST!D"&amp;MATCH(D97,ST!$K$1:$K$395))+(D97-INDIRECT("ST!K"&amp;MATCH(D97,ST!$K$1:$K$395)))*(INDIRECT("ST!D"&amp;MATCH(D97,ST!$K$1:$K$395)+1)-INDIRECT("ST!D"&amp;MATCH(D97,ST!$K$1:$K$395)))/(INDIRECT("ST!K"&amp;MATCH(D97,ST!$K$1:$K$395)+1)-INDIRECT("ST!K"&amp;MATCH(D97,ST!$K$1:$K$395))),"")</f>
        <v/>
      </c>
      <c r="D97" s="61" t="str">
        <f aca="false">IF(B97&lt;&gt;"",$D$12+B97*3/INPUT!$C$4,"")</f>
        <v/>
      </c>
      <c r="E97" s="62" t="str">
        <f aca="true">IF(B97&lt;&gt;"",INDIRECT("ST!N"&amp;MATCH(C97,ST!$D$1:$D$395,-1))+(C97-INDIRECT("ST!D"&amp;MATCH(C97,ST!$D$1:$D$395,-1)))*(INDIRECT("ST!N"&amp;MATCH(C97,ST!$D$1:$D$395,-1)+1)-INDIRECT("ST!N"&amp;MATCH(C97,ST!$D$1:$D$395,-1)))/(INDIRECT("ST!D"&amp;MATCH(C97,ST!$D$1:$D$395,-1)+1)-INDIRECT("ST!D"&amp;MATCH(C97,ST!$D$1:$D$395,-1))),"")</f>
        <v/>
      </c>
      <c r="F97" s="63" t="str">
        <f aca="true">IF(B97&lt;&gt;"",INDIRECT("ST!M"&amp;MATCH(C97,ST!$D$1:$D$395,-1))+(C97-INDIRECT("ST!D"&amp;MATCH(C97,ST!$D$1:$D$395,-1)))*(INDIRECT("ST!M"&amp;MATCH(C97,ST!$D$1:$D$395,-1)+1)-INDIRECT("ST!M"&amp;MATCH(C97,ST!$D$1:$D$395,-1)))/(INDIRECT("ST!D"&amp;MATCH(C97,ST!$D$1:$D$395,-1)+1)-INDIRECT("ST!D"&amp;MATCH(C97,ST!$D$1:$D$395,-1))),"")</f>
        <v/>
      </c>
      <c r="G97" s="64" t="str">
        <f aca="true">IF(B97&lt;&gt;"",INDIRECT("ST!I"&amp;MATCH(C97,ST!$D$1:$D$395,-1))+(C97-INDIRECT("ST!D"&amp;MATCH(C97,ST!$D$1:$D$395,-1)))*(INDIRECT("ST!I"&amp;MATCH(C97,ST!$D$1:$D$395,-1)+1)-INDIRECT("ST!I"&amp;MATCH(C97,ST!$D$1:$D$395,-1)))/(INDIRECT("ST!D"&amp;MATCH(C97,ST!$D$1:$D$395,-1)+1)-INDIRECT("ST!D"&amp;MATCH(C97,ST!$D$1:$D$395,-1))),"")</f>
        <v/>
      </c>
      <c r="H97" s="64" t="str">
        <f aca="false">IF(B97&lt;&gt;"",INPUT!$C$4*(G97-$G$12),"")</f>
        <v/>
      </c>
      <c r="I97" s="65" t="str">
        <f aca="false">IF(B97&lt;&gt;"",(INPUT!$C$5/12/B97/3+0.5*INPUT!$C$4*((E97-$E$12)/(D97-$D$12)-$F$12)-INPUT!$C$12)*1000,"")</f>
        <v/>
      </c>
      <c r="J97" s="65" t="str">
        <f aca="false">IF(B97&lt;&gt;"",INPUT!$C$6*5280/60^2*SIN(INPUT!$C$7*2*PI()/360)*(H97-B97*3/INPUT!$C$2)/3/B97*1000,"")</f>
        <v/>
      </c>
      <c r="K97" s="65" t="str">
        <f aca="false">IF(AND(B97&lt;&gt;"",B97&lt;=INPUT!$C$13),B97*3*12*(INPUT!$C$15/1000+INPUT!$C$12 -0.5*INPUT!$C$4*((E97-$E$12)/(D97-$D$12)-$F$12))-INPUT!$C$5,"")</f>
        <v/>
      </c>
      <c r="L97" s="65" t="str">
        <f aca="false">IF(AND(B97&lt;&gt;"",B97&lt;=INPUT!$C$13),B97*3*12*( -0.5*INPUT!$C$4*((E97-$E$12)/(D97-$D$12)-$F$12))-INPUT!$C$5,"")</f>
        <v/>
      </c>
    </row>
    <row r="98" customFormat="false" ht="12.8" hidden="false" customHeight="false" outlineLevel="0" collapsed="false">
      <c r="B98" s="60" t="str">
        <f aca="false">IF(B97="","",IF(B97+$C$9&lt;=INPUT!$C$13,B97+$C$9,""))</f>
        <v/>
      </c>
      <c r="C98" s="60" t="str">
        <f aca="true">IF(B98&lt;&gt;"",INDIRECT("ST!D"&amp;MATCH(D98,ST!$K$1:$K$395))+(D98-INDIRECT("ST!K"&amp;MATCH(D98,ST!$K$1:$K$395)))*(INDIRECT("ST!D"&amp;MATCH(D98,ST!$K$1:$K$395)+1)-INDIRECT("ST!D"&amp;MATCH(D98,ST!$K$1:$K$395)))/(INDIRECT("ST!K"&amp;MATCH(D98,ST!$K$1:$K$395)+1)-INDIRECT("ST!K"&amp;MATCH(D98,ST!$K$1:$K$395))),"")</f>
        <v/>
      </c>
      <c r="D98" s="61" t="str">
        <f aca="false">IF(B98&lt;&gt;"",$D$12+B98*3/INPUT!$C$4,"")</f>
        <v/>
      </c>
      <c r="E98" s="62" t="str">
        <f aca="true">IF(B98&lt;&gt;"",INDIRECT("ST!N"&amp;MATCH(C98,ST!$D$1:$D$395,-1))+(C98-INDIRECT("ST!D"&amp;MATCH(C98,ST!$D$1:$D$395,-1)))*(INDIRECT("ST!N"&amp;MATCH(C98,ST!$D$1:$D$395,-1)+1)-INDIRECT("ST!N"&amp;MATCH(C98,ST!$D$1:$D$395,-1)))/(INDIRECT("ST!D"&amp;MATCH(C98,ST!$D$1:$D$395,-1)+1)-INDIRECT("ST!D"&amp;MATCH(C98,ST!$D$1:$D$395,-1))),"")</f>
        <v/>
      </c>
      <c r="F98" s="63" t="str">
        <f aca="true">IF(B98&lt;&gt;"",INDIRECT("ST!M"&amp;MATCH(C98,ST!$D$1:$D$395,-1))+(C98-INDIRECT("ST!D"&amp;MATCH(C98,ST!$D$1:$D$395,-1)))*(INDIRECT("ST!M"&amp;MATCH(C98,ST!$D$1:$D$395,-1)+1)-INDIRECT("ST!M"&amp;MATCH(C98,ST!$D$1:$D$395,-1)))/(INDIRECT("ST!D"&amp;MATCH(C98,ST!$D$1:$D$395,-1)+1)-INDIRECT("ST!D"&amp;MATCH(C98,ST!$D$1:$D$395,-1))),"")</f>
        <v/>
      </c>
      <c r="G98" s="64" t="str">
        <f aca="true">IF(B98&lt;&gt;"",INDIRECT("ST!I"&amp;MATCH(C98,ST!$D$1:$D$395,-1))+(C98-INDIRECT("ST!D"&amp;MATCH(C98,ST!$D$1:$D$395,-1)))*(INDIRECT("ST!I"&amp;MATCH(C98,ST!$D$1:$D$395,-1)+1)-INDIRECT("ST!I"&amp;MATCH(C98,ST!$D$1:$D$395,-1)))/(INDIRECT("ST!D"&amp;MATCH(C98,ST!$D$1:$D$395,-1)+1)-INDIRECT("ST!D"&amp;MATCH(C98,ST!$D$1:$D$395,-1))),"")</f>
        <v/>
      </c>
      <c r="H98" s="64" t="str">
        <f aca="false">IF(B98&lt;&gt;"",INPUT!$C$4*(G98-$G$12),"")</f>
        <v/>
      </c>
      <c r="I98" s="65" t="str">
        <f aca="false">IF(B98&lt;&gt;"",(INPUT!$C$5/12/B98/3+0.5*INPUT!$C$4*((E98-$E$12)/(D98-$D$12)-$F$12)-INPUT!$C$12)*1000,"")</f>
        <v/>
      </c>
      <c r="J98" s="65" t="str">
        <f aca="false">IF(B98&lt;&gt;"",INPUT!$C$6*5280/60^2*SIN(INPUT!$C$7*2*PI()/360)*(H98-B98*3/INPUT!$C$2)/3/B98*1000,"")</f>
        <v/>
      </c>
      <c r="K98" s="65" t="str">
        <f aca="false">IF(AND(B98&lt;&gt;"",B98&lt;=INPUT!$C$13),B98*3*12*(INPUT!$C$15/1000+INPUT!$C$12 -0.5*INPUT!$C$4*((E98-$E$12)/(D98-$D$12)-$F$12))-INPUT!$C$5,"")</f>
        <v/>
      </c>
      <c r="L98" s="65" t="str">
        <f aca="false">IF(AND(B98&lt;&gt;"",B98&lt;=INPUT!$C$13),B98*3*12*( -0.5*INPUT!$C$4*((E98-$E$12)/(D98-$D$12)-$F$12))-INPUT!$C$5,"")</f>
        <v/>
      </c>
    </row>
    <row r="99" customFormat="false" ht="12.8" hidden="false" customHeight="false" outlineLevel="0" collapsed="false">
      <c r="B99" s="60" t="str">
        <f aca="false">IF(B98="","",IF(B98+$C$9&lt;=INPUT!$C$13,B98+$C$9,""))</f>
        <v/>
      </c>
      <c r="C99" s="60" t="str">
        <f aca="true">IF(B99&lt;&gt;"",INDIRECT("ST!D"&amp;MATCH(D99,ST!$K$1:$K$395))+(D99-INDIRECT("ST!K"&amp;MATCH(D99,ST!$K$1:$K$395)))*(INDIRECT("ST!D"&amp;MATCH(D99,ST!$K$1:$K$395)+1)-INDIRECT("ST!D"&amp;MATCH(D99,ST!$K$1:$K$395)))/(INDIRECT("ST!K"&amp;MATCH(D99,ST!$K$1:$K$395)+1)-INDIRECT("ST!K"&amp;MATCH(D99,ST!$K$1:$K$395))),"")</f>
        <v/>
      </c>
      <c r="D99" s="61" t="str">
        <f aca="false">IF(B99&lt;&gt;"",$D$12+B99*3/INPUT!$C$4,"")</f>
        <v/>
      </c>
      <c r="E99" s="62" t="str">
        <f aca="true">IF(B99&lt;&gt;"",INDIRECT("ST!N"&amp;MATCH(C99,ST!$D$1:$D$395,-1))+(C99-INDIRECT("ST!D"&amp;MATCH(C99,ST!$D$1:$D$395,-1)))*(INDIRECT("ST!N"&amp;MATCH(C99,ST!$D$1:$D$395,-1)+1)-INDIRECT("ST!N"&amp;MATCH(C99,ST!$D$1:$D$395,-1)))/(INDIRECT("ST!D"&amp;MATCH(C99,ST!$D$1:$D$395,-1)+1)-INDIRECT("ST!D"&amp;MATCH(C99,ST!$D$1:$D$395,-1))),"")</f>
        <v/>
      </c>
      <c r="F99" s="63" t="str">
        <f aca="true">IF(B99&lt;&gt;"",INDIRECT("ST!M"&amp;MATCH(C99,ST!$D$1:$D$395,-1))+(C99-INDIRECT("ST!D"&amp;MATCH(C99,ST!$D$1:$D$395,-1)))*(INDIRECT("ST!M"&amp;MATCH(C99,ST!$D$1:$D$395,-1)+1)-INDIRECT("ST!M"&amp;MATCH(C99,ST!$D$1:$D$395,-1)))/(INDIRECT("ST!D"&amp;MATCH(C99,ST!$D$1:$D$395,-1)+1)-INDIRECT("ST!D"&amp;MATCH(C99,ST!$D$1:$D$395,-1))),"")</f>
        <v/>
      </c>
      <c r="G99" s="64" t="str">
        <f aca="true">IF(B99&lt;&gt;"",INDIRECT("ST!I"&amp;MATCH(C99,ST!$D$1:$D$395,-1))+(C99-INDIRECT("ST!D"&amp;MATCH(C99,ST!$D$1:$D$395,-1)))*(INDIRECT("ST!I"&amp;MATCH(C99,ST!$D$1:$D$395,-1)+1)-INDIRECT("ST!I"&amp;MATCH(C99,ST!$D$1:$D$395,-1)))/(INDIRECT("ST!D"&amp;MATCH(C99,ST!$D$1:$D$395,-1)+1)-INDIRECT("ST!D"&amp;MATCH(C99,ST!$D$1:$D$395,-1))),"")</f>
        <v/>
      </c>
      <c r="H99" s="64" t="str">
        <f aca="false">IF(B99&lt;&gt;"",INPUT!$C$4*(G99-$G$12),"")</f>
        <v/>
      </c>
      <c r="I99" s="65" t="str">
        <f aca="false">IF(B99&lt;&gt;"",(INPUT!$C$5/12/B99/3+0.5*INPUT!$C$4*((E99-$E$12)/(D99-$D$12)-$F$12)-INPUT!$C$12)*1000,"")</f>
        <v/>
      </c>
      <c r="J99" s="65" t="str">
        <f aca="false">IF(B99&lt;&gt;"",INPUT!$C$6*5280/60^2*SIN(INPUT!$C$7*2*PI()/360)*(H99-B99*3/INPUT!$C$2)/3/B99*1000,"")</f>
        <v/>
      </c>
      <c r="K99" s="65" t="str">
        <f aca="false">IF(AND(B99&lt;&gt;"",B99&lt;=INPUT!$C$13),B99*3*12*(INPUT!$C$15/1000+INPUT!$C$12 -0.5*INPUT!$C$4*((E99-$E$12)/(D99-$D$12)-$F$12))-INPUT!$C$5,"")</f>
        <v/>
      </c>
      <c r="L99" s="65" t="str">
        <f aca="false">IF(AND(B99&lt;&gt;"",B99&lt;=INPUT!$C$13),B99*3*12*( -0.5*INPUT!$C$4*((E99-$E$12)/(D99-$D$12)-$F$12))-INPUT!$C$5,"")</f>
        <v/>
      </c>
    </row>
    <row r="100" customFormat="false" ht="12.8" hidden="false" customHeight="false" outlineLevel="0" collapsed="false">
      <c r="B100" s="60" t="str">
        <f aca="false">IF(B99="","",IF(B99+$C$9&lt;=INPUT!$C$13,B99+$C$9,""))</f>
        <v/>
      </c>
      <c r="C100" s="60" t="str">
        <f aca="true">IF(B100&lt;&gt;"",INDIRECT("ST!D"&amp;MATCH(D100,ST!$K$1:$K$395))+(D100-INDIRECT("ST!K"&amp;MATCH(D100,ST!$K$1:$K$395)))*(INDIRECT("ST!D"&amp;MATCH(D100,ST!$K$1:$K$395)+1)-INDIRECT("ST!D"&amp;MATCH(D100,ST!$K$1:$K$395)))/(INDIRECT("ST!K"&amp;MATCH(D100,ST!$K$1:$K$395)+1)-INDIRECT("ST!K"&amp;MATCH(D100,ST!$K$1:$K$395))),"")</f>
        <v/>
      </c>
      <c r="D100" s="61" t="str">
        <f aca="false">IF(B100&lt;&gt;"",$D$12+B100*3/INPUT!$C$4,"")</f>
        <v/>
      </c>
      <c r="E100" s="62" t="str">
        <f aca="true">IF(B100&lt;&gt;"",INDIRECT("ST!N"&amp;MATCH(C100,ST!$D$1:$D$395,-1))+(C100-INDIRECT("ST!D"&amp;MATCH(C100,ST!$D$1:$D$395,-1)))*(INDIRECT("ST!N"&amp;MATCH(C100,ST!$D$1:$D$395,-1)+1)-INDIRECT("ST!N"&amp;MATCH(C100,ST!$D$1:$D$395,-1)))/(INDIRECT("ST!D"&amp;MATCH(C100,ST!$D$1:$D$395,-1)+1)-INDIRECT("ST!D"&amp;MATCH(C100,ST!$D$1:$D$395,-1))),"")</f>
        <v/>
      </c>
      <c r="F100" s="63" t="str">
        <f aca="true">IF(B100&lt;&gt;"",INDIRECT("ST!M"&amp;MATCH(C100,ST!$D$1:$D$395,-1))+(C100-INDIRECT("ST!D"&amp;MATCH(C100,ST!$D$1:$D$395,-1)))*(INDIRECT("ST!M"&amp;MATCH(C100,ST!$D$1:$D$395,-1)+1)-INDIRECT("ST!M"&amp;MATCH(C100,ST!$D$1:$D$395,-1)))/(INDIRECT("ST!D"&amp;MATCH(C100,ST!$D$1:$D$395,-1)+1)-INDIRECT("ST!D"&amp;MATCH(C100,ST!$D$1:$D$395,-1))),"")</f>
        <v/>
      </c>
      <c r="G100" s="64" t="str">
        <f aca="true">IF(B100&lt;&gt;"",INDIRECT("ST!I"&amp;MATCH(C100,ST!$D$1:$D$395,-1))+(C100-INDIRECT("ST!D"&amp;MATCH(C100,ST!$D$1:$D$395,-1)))*(INDIRECT("ST!I"&amp;MATCH(C100,ST!$D$1:$D$395,-1)+1)-INDIRECT("ST!I"&amp;MATCH(C100,ST!$D$1:$D$395,-1)))/(INDIRECT("ST!D"&amp;MATCH(C100,ST!$D$1:$D$395,-1)+1)-INDIRECT("ST!D"&amp;MATCH(C100,ST!$D$1:$D$395,-1))),"")</f>
        <v/>
      </c>
      <c r="H100" s="64" t="str">
        <f aca="false">IF(B100&lt;&gt;"",INPUT!$C$4*(G100-$G$12),"")</f>
        <v/>
      </c>
      <c r="I100" s="65" t="str">
        <f aca="false">IF(B100&lt;&gt;"",(INPUT!$C$5/12/B100/3+0.5*INPUT!$C$4*((E100-$E$12)/(D100-$D$12)-$F$12)-INPUT!$C$12)*1000,"")</f>
        <v/>
      </c>
      <c r="J100" s="65" t="str">
        <f aca="false">IF(B100&lt;&gt;"",INPUT!$C$6*5280/60^2*SIN(INPUT!$C$7*2*PI()/360)*(H100-B100*3/INPUT!$C$2)/3/B100*1000,"")</f>
        <v/>
      </c>
      <c r="K100" s="65" t="str">
        <f aca="false">IF(AND(B100&lt;&gt;"",B100&lt;=INPUT!$C$13),B100*3*12*(INPUT!$C$15/1000+INPUT!$C$12 -0.5*INPUT!$C$4*((E100-$E$12)/(D100-$D$12)-$F$12))-INPUT!$C$5,"")</f>
        <v/>
      </c>
      <c r="L100" s="65" t="str">
        <f aca="false">IF(AND(B100&lt;&gt;"",B100&lt;=INPUT!$C$13),B100*3*12*( -0.5*INPUT!$C$4*((E100-$E$12)/(D100-$D$12)-$F$12))-INPUT!$C$5,"")</f>
        <v/>
      </c>
    </row>
    <row r="101" customFormat="false" ht="12.8" hidden="false" customHeight="false" outlineLevel="0" collapsed="false">
      <c r="B101" s="60" t="str">
        <f aca="false">IF(B100="","",IF(B100+$C$9&lt;=INPUT!$C$13,B100+$C$9,""))</f>
        <v/>
      </c>
      <c r="C101" s="60" t="str">
        <f aca="true">IF(B101&lt;&gt;"",INDIRECT("ST!D"&amp;MATCH(D101,ST!$K$1:$K$395))+(D101-INDIRECT("ST!K"&amp;MATCH(D101,ST!$K$1:$K$395)))*(INDIRECT("ST!D"&amp;MATCH(D101,ST!$K$1:$K$395)+1)-INDIRECT("ST!D"&amp;MATCH(D101,ST!$K$1:$K$395)))/(INDIRECT("ST!K"&amp;MATCH(D101,ST!$K$1:$K$395)+1)-INDIRECT("ST!K"&amp;MATCH(D101,ST!$K$1:$K$395))),"")</f>
        <v/>
      </c>
      <c r="D101" s="61" t="str">
        <f aca="false">IF(B101&lt;&gt;"",$D$12+B101*3/INPUT!$C$4,"")</f>
        <v/>
      </c>
      <c r="E101" s="62" t="str">
        <f aca="true">IF(B101&lt;&gt;"",INDIRECT("ST!N"&amp;MATCH(C101,ST!$D$1:$D$395,-1))+(C101-INDIRECT("ST!D"&amp;MATCH(C101,ST!$D$1:$D$395,-1)))*(INDIRECT("ST!N"&amp;MATCH(C101,ST!$D$1:$D$395,-1)+1)-INDIRECT("ST!N"&amp;MATCH(C101,ST!$D$1:$D$395,-1)))/(INDIRECT("ST!D"&amp;MATCH(C101,ST!$D$1:$D$395,-1)+1)-INDIRECT("ST!D"&amp;MATCH(C101,ST!$D$1:$D$395,-1))),"")</f>
        <v/>
      </c>
      <c r="F101" s="63" t="str">
        <f aca="true">IF(B101&lt;&gt;"",INDIRECT("ST!M"&amp;MATCH(C101,ST!$D$1:$D$395,-1))+(C101-INDIRECT("ST!D"&amp;MATCH(C101,ST!$D$1:$D$395,-1)))*(INDIRECT("ST!M"&amp;MATCH(C101,ST!$D$1:$D$395,-1)+1)-INDIRECT("ST!M"&amp;MATCH(C101,ST!$D$1:$D$395,-1)))/(INDIRECT("ST!D"&amp;MATCH(C101,ST!$D$1:$D$395,-1)+1)-INDIRECT("ST!D"&amp;MATCH(C101,ST!$D$1:$D$395,-1))),"")</f>
        <v/>
      </c>
      <c r="G101" s="64" t="str">
        <f aca="true">IF(B101&lt;&gt;"",INDIRECT("ST!I"&amp;MATCH(C101,ST!$D$1:$D$395,-1))+(C101-INDIRECT("ST!D"&amp;MATCH(C101,ST!$D$1:$D$395,-1)))*(INDIRECT("ST!I"&amp;MATCH(C101,ST!$D$1:$D$395,-1)+1)-INDIRECT("ST!I"&amp;MATCH(C101,ST!$D$1:$D$395,-1)))/(INDIRECT("ST!D"&amp;MATCH(C101,ST!$D$1:$D$395,-1)+1)-INDIRECT("ST!D"&amp;MATCH(C101,ST!$D$1:$D$395,-1))),"")</f>
        <v/>
      </c>
      <c r="H101" s="64" t="str">
        <f aca="false">IF(B101&lt;&gt;"",INPUT!$C$4*(G101-$G$12),"")</f>
        <v/>
      </c>
      <c r="I101" s="65" t="str">
        <f aca="false">IF(B101&lt;&gt;"",(INPUT!$C$5/12/B101/3+0.5*INPUT!$C$4*((E101-$E$12)/(D101-$D$12)-$F$12)-INPUT!$C$12)*1000,"")</f>
        <v/>
      </c>
      <c r="J101" s="65" t="str">
        <f aca="false">IF(B101&lt;&gt;"",INPUT!$C$6*5280/60^2*SIN(INPUT!$C$7*2*PI()/360)*(H101-B101*3/INPUT!$C$2)/3/B101*1000,"")</f>
        <v/>
      </c>
      <c r="K101" s="65" t="str">
        <f aca="false">IF(AND(B101&lt;&gt;"",B101&lt;=INPUT!$C$13),B101*3*12*(INPUT!$C$15/1000+INPUT!$C$12 -0.5*INPUT!$C$4*((E101-$E$12)/(D101-$D$12)-$F$12))-INPUT!$C$5,"")</f>
        <v/>
      </c>
      <c r="L101" s="65" t="str">
        <f aca="false">IF(AND(B101&lt;&gt;"",B101&lt;=INPUT!$C$13),B101*3*12*( -0.5*INPUT!$C$4*((E101-$E$12)/(D101-$D$12)-$F$12))-INPUT!$C$5,"")</f>
        <v/>
      </c>
    </row>
    <row r="102" customFormat="false" ht="12.8" hidden="false" customHeight="false" outlineLevel="0" collapsed="false">
      <c r="B102" s="60" t="str">
        <f aca="false">IF(B101="","",IF(B101+$C$9&lt;=INPUT!$C$13,B101+$C$9,""))</f>
        <v/>
      </c>
      <c r="C102" s="60" t="str">
        <f aca="true">IF(B102&lt;&gt;"",INDIRECT("ST!D"&amp;MATCH(D102,ST!$K$1:$K$395))+(D102-INDIRECT("ST!K"&amp;MATCH(D102,ST!$K$1:$K$395)))*(INDIRECT("ST!D"&amp;MATCH(D102,ST!$K$1:$K$395)+1)-INDIRECT("ST!D"&amp;MATCH(D102,ST!$K$1:$K$395)))/(INDIRECT("ST!K"&amp;MATCH(D102,ST!$K$1:$K$395)+1)-INDIRECT("ST!K"&amp;MATCH(D102,ST!$K$1:$K$395))),"")</f>
        <v/>
      </c>
      <c r="D102" s="61" t="str">
        <f aca="false">IF(B102&lt;&gt;"",$D$12+B102*3/INPUT!$C$4,"")</f>
        <v/>
      </c>
      <c r="E102" s="62" t="str">
        <f aca="true">IF(B102&lt;&gt;"",INDIRECT("ST!N"&amp;MATCH(C102,ST!$D$1:$D$395,-1))+(C102-INDIRECT("ST!D"&amp;MATCH(C102,ST!$D$1:$D$395,-1)))*(INDIRECT("ST!N"&amp;MATCH(C102,ST!$D$1:$D$395,-1)+1)-INDIRECT("ST!N"&amp;MATCH(C102,ST!$D$1:$D$395,-1)))/(INDIRECT("ST!D"&amp;MATCH(C102,ST!$D$1:$D$395,-1)+1)-INDIRECT("ST!D"&amp;MATCH(C102,ST!$D$1:$D$395,-1))),"")</f>
        <v/>
      </c>
      <c r="F102" s="63" t="str">
        <f aca="true">IF(B102&lt;&gt;"",INDIRECT("ST!M"&amp;MATCH(C102,ST!$D$1:$D$395,-1))+(C102-INDIRECT("ST!D"&amp;MATCH(C102,ST!$D$1:$D$395,-1)))*(INDIRECT("ST!M"&amp;MATCH(C102,ST!$D$1:$D$395,-1)+1)-INDIRECT("ST!M"&amp;MATCH(C102,ST!$D$1:$D$395,-1)))/(INDIRECT("ST!D"&amp;MATCH(C102,ST!$D$1:$D$395,-1)+1)-INDIRECT("ST!D"&amp;MATCH(C102,ST!$D$1:$D$395,-1))),"")</f>
        <v/>
      </c>
      <c r="G102" s="64" t="str">
        <f aca="true">IF(B102&lt;&gt;"",INDIRECT("ST!I"&amp;MATCH(C102,ST!$D$1:$D$395,-1))+(C102-INDIRECT("ST!D"&amp;MATCH(C102,ST!$D$1:$D$395,-1)))*(INDIRECT("ST!I"&amp;MATCH(C102,ST!$D$1:$D$395,-1)+1)-INDIRECT("ST!I"&amp;MATCH(C102,ST!$D$1:$D$395,-1)))/(INDIRECT("ST!D"&amp;MATCH(C102,ST!$D$1:$D$395,-1)+1)-INDIRECT("ST!D"&amp;MATCH(C102,ST!$D$1:$D$395,-1))),"")</f>
        <v/>
      </c>
      <c r="H102" s="64" t="str">
        <f aca="false">IF(B102&lt;&gt;"",INPUT!$C$4*(G102-$G$12),"")</f>
        <v/>
      </c>
      <c r="I102" s="65" t="str">
        <f aca="false">IF(B102&lt;&gt;"",(INPUT!$C$5/12/B102/3+0.5*INPUT!$C$4*((E102-$E$12)/(D102-$D$12)-$F$12)-INPUT!$C$12)*1000,"")</f>
        <v/>
      </c>
      <c r="J102" s="65" t="str">
        <f aca="false">IF(B102&lt;&gt;"",INPUT!$C$6*5280/60^2*SIN(INPUT!$C$7*2*PI()/360)*(H102-B102*3/INPUT!$C$2)/3/B102*1000,"")</f>
        <v/>
      </c>
      <c r="K102" s="65" t="str">
        <f aca="false">IF(AND(B102&lt;&gt;"",B102&lt;=INPUT!$C$13),B102*3*12*(INPUT!$C$15/1000+INPUT!$C$12 -0.5*INPUT!$C$4*((E102-$E$12)/(D102-$D$12)-$F$12))-INPUT!$C$5,"")</f>
        <v/>
      </c>
      <c r="L102" s="65" t="str">
        <f aca="false">IF(AND(B102&lt;&gt;"",B102&lt;=INPUT!$C$13),B102*3*12*( -0.5*INPUT!$C$4*((E102-$E$12)/(D102-$D$12)-$F$12))-INPUT!$C$5,"")</f>
        <v/>
      </c>
    </row>
    <row r="103" customFormat="false" ht="12.8" hidden="false" customHeight="false" outlineLevel="0" collapsed="false">
      <c r="B103" s="60" t="str">
        <f aca="false">IF(B102="","",IF(B102+$C$9&lt;=INPUT!$C$13,B102+$C$9,""))</f>
        <v/>
      </c>
      <c r="C103" s="60" t="str">
        <f aca="true">IF(B103&lt;&gt;"",INDIRECT("ST!D"&amp;MATCH(D103,ST!$K$1:$K$395))+(D103-INDIRECT("ST!K"&amp;MATCH(D103,ST!$K$1:$K$395)))*(INDIRECT("ST!D"&amp;MATCH(D103,ST!$K$1:$K$395)+1)-INDIRECT("ST!D"&amp;MATCH(D103,ST!$K$1:$K$395)))/(INDIRECT("ST!K"&amp;MATCH(D103,ST!$K$1:$K$395)+1)-INDIRECT("ST!K"&amp;MATCH(D103,ST!$K$1:$K$395))),"")</f>
        <v/>
      </c>
      <c r="D103" s="61" t="str">
        <f aca="false">IF(B103&lt;&gt;"",$D$12+B103*3/INPUT!$C$4,"")</f>
        <v/>
      </c>
      <c r="E103" s="62" t="str">
        <f aca="true">IF(B103&lt;&gt;"",INDIRECT("ST!N"&amp;MATCH(C103,ST!$D$1:$D$395,-1))+(C103-INDIRECT("ST!D"&amp;MATCH(C103,ST!$D$1:$D$395,-1)))*(INDIRECT("ST!N"&amp;MATCH(C103,ST!$D$1:$D$395,-1)+1)-INDIRECT("ST!N"&amp;MATCH(C103,ST!$D$1:$D$395,-1)))/(INDIRECT("ST!D"&amp;MATCH(C103,ST!$D$1:$D$395,-1)+1)-INDIRECT("ST!D"&amp;MATCH(C103,ST!$D$1:$D$395,-1))),"")</f>
        <v/>
      </c>
      <c r="F103" s="63" t="str">
        <f aca="true">IF(B103&lt;&gt;"",INDIRECT("ST!M"&amp;MATCH(C103,ST!$D$1:$D$395,-1))+(C103-INDIRECT("ST!D"&amp;MATCH(C103,ST!$D$1:$D$395,-1)))*(INDIRECT("ST!M"&amp;MATCH(C103,ST!$D$1:$D$395,-1)+1)-INDIRECT("ST!M"&amp;MATCH(C103,ST!$D$1:$D$395,-1)))/(INDIRECT("ST!D"&amp;MATCH(C103,ST!$D$1:$D$395,-1)+1)-INDIRECT("ST!D"&amp;MATCH(C103,ST!$D$1:$D$395,-1))),"")</f>
        <v/>
      </c>
      <c r="G103" s="64" t="str">
        <f aca="true">IF(B103&lt;&gt;"",INDIRECT("ST!I"&amp;MATCH(C103,ST!$D$1:$D$395,-1))+(C103-INDIRECT("ST!D"&amp;MATCH(C103,ST!$D$1:$D$395,-1)))*(INDIRECT("ST!I"&amp;MATCH(C103,ST!$D$1:$D$395,-1)+1)-INDIRECT("ST!I"&amp;MATCH(C103,ST!$D$1:$D$395,-1)))/(INDIRECT("ST!D"&amp;MATCH(C103,ST!$D$1:$D$395,-1)+1)-INDIRECT("ST!D"&amp;MATCH(C103,ST!$D$1:$D$395,-1))),"")</f>
        <v/>
      </c>
      <c r="H103" s="64" t="str">
        <f aca="false">IF(B103&lt;&gt;"",INPUT!$C$4*(G103-$G$12),"")</f>
        <v/>
      </c>
      <c r="I103" s="65" t="str">
        <f aca="false">IF(B103&lt;&gt;"",(INPUT!$C$5/12/B103/3+0.5*INPUT!$C$4*((E103-$E$12)/(D103-$D$12)-$F$12)-INPUT!$C$12)*1000,"")</f>
        <v/>
      </c>
      <c r="J103" s="65" t="str">
        <f aca="false">IF(B103&lt;&gt;"",INPUT!$C$6*5280/60^2*SIN(INPUT!$C$7*2*PI()/360)*(H103-B103*3/INPUT!$C$2)/3/B103*1000,"")</f>
        <v/>
      </c>
      <c r="K103" s="65" t="str">
        <f aca="false">IF(AND(B103&lt;&gt;"",B103&lt;=INPUT!$C$13),B103*3*12*(INPUT!$C$15/1000+INPUT!$C$12 -0.5*INPUT!$C$4*((E103-$E$12)/(D103-$D$12)-$F$12))-INPUT!$C$5,"")</f>
        <v/>
      </c>
      <c r="L103" s="65" t="str">
        <f aca="false">IF(AND(B103&lt;&gt;"",B103&lt;=INPUT!$C$13),B103*3*12*( -0.5*INPUT!$C$4*((E103-$E$12)/(D103-$D$12)-$F$12))-INPUT!$C$5,"")</f>
        <v/>
      </c>
    </row>
    <row r="104" customFormat="false" ht="12.8" hidden="false" customHeight="false" outlineLevel="0" collapsed="false">
      <c r="B104" s="60" t="str">
        <f aca="false">IF(B103="","",IF(B103+$C$9&lt;=INPUT!$C$13,B103+$C$9,""))</f>
        <v/>
      </c>
      <c r="C104" s="60" t="str">
        <f aca="true">IF(B104&lt;&gt;"",INDIRECT("ST!D"&amp;MATCH(D104,ST!$K$1:$K$395))+(D104-INDIRECT("ST!K"&amp;MATCH(D104,ST!$K$1:$K$395)))*(INDIRECT("ST!D"&amp;MATCH(D104,ST!$K$1:$K$395)+1)-INDIRECT("ST!D"&amp;MATCH(D104,ST!$K$1:$K$395)))/(INDIRECT("ST!K"&amp;MATCH(D104,ST!$K$1:$K$395)+1)-INDIRECT("ST!K"&amp;MATCH(D104,ST!$K$1:$K$395))),"")</f>
        <v/>
      </c>
      <c r="D104" s="61" t="str">
        <f aca="false">IF(B104&lt;&gt;"",$D$12+B104*3/INPUT!$C$4,"")</f>
        <v/>
      </c>
      <c r="E104" s="62" t="str">
        <f aca="true">IF(B104&lt;&gt;"",INDIRECT("ST!N"&amp;MATCH(C104,ST!$D$1:$D$395,-1))+(C104-INDIRECT("ST!D"&amp;MATCH(C104,ST!$D$1:$D$395,-1)))*(INDIRECT("ST!N"&amp;MATCH(C104,ST!$D$1:$D$395,-1)+1)-INDIRECT("ST!N"&amp;MATCH(C104,ST!$D$1:$D$395,-1)))/(INDIRECT("ST!D"&amp;MATCH(C104,ST!$D$1:$D$395,-1)+1)-INDIRECT("ST!D"&amp;MATCH(C104,ST!$D$1:$D$395,-1))),"")</f>
        <v/>
      </c>
      <c r="F104" s="63" t="str">
        <f aca="true">IF(B104&lt;&gt;"",INDIRECT("ST!M"&amp;MATCH(C104,ST!$D$1:$D$395,-1))+(C104-INDIRECT("ST!D"&amp;MATCH(C104,ST!$D$1:$D$395,-1)))*(INDIRECT("ST!M"&amp;MATCH(C104,ST!$D$1:$D$395,-1)+1)-INDIRECT("ST!M"&amp;MATCH(C104,ST!$D$1:$D$395,-1)))/(INDIRECT("ST!D"&amp;MATCH(C104,ST!$D$1:$D$395,-1)+1)-INDIRECT("ST!D"&amp;MATCH(C104,ST!$D$1:$D$395,-1))),"")</f>
        <v/>
      </c>
      <c r="G104" s="64" t="str">
        <f aca="true">IF(B104&lt;&gt;"",INDIRECT("ST!I"&amp;MATCH(C104,ST!$D$1:$D$395,-1))+(C104-INDIRECT("ST!D"&amp;MATCH(C104,ST!$D$1:$D$395,-1)))*(INDIRECT("ST!I"&amp;MATCH(C104,ST!$D$1:$D$395,-1)+1)-INDIRECT("ST!I"&amp;MATCH(C104,ST!$D$1:$D$395,-1)))/(INDIRECT("ST!D"&amp;MATCH(C104,ST!$D$1:$D$395,-1)+1)-INDIRECT("ST!D"&amp;MATCH(C104,ST!$D$1:$D$395,-1))),"")</f>
        <v/>
      </c>
      <c r="H104" s="64" t="str">
        <f aca="false">IF(B104&lt;&gt;"",INPUT!$C$4*(G104-$G$12),"")</f>
        <v/>
      </c>
      <c r="I104" s="65" t="str">
        <f aca="false">IF(B104&lt;&gt;"",(INPUT!$C$5/12/B104/3+0.5*INPUT!$C$4*((E104-$E$12)/(D104-$D$12)-$F$12)-INPUT!$C$12)*1000,"")</f>
        <v/>
      </c>
      <c r="J104" s="65" t="str">
        <f aca="false">IF(B104&lt;&gt;"",INPUT!$C$6*5280/60^2*SIN(INPUT!$C$7*2*PI()/360)*(H104-B104*3/INPUT!$C$2)/3/B104*1000,"")</f>
        <v/>
      </c>
      <c r="K104" s="65" t="str">
        <f aca="false">IF(AND(B104&lt;&gt;"",B104&lt;=INPUT!$C$13),B104*3*12*(INPUT!$C$15/1000+INPUT!$C$12 -0.5*INPUT!$C$4*((E104-$E$12)/(D104-$D$12)-$F$12))-INPUT!$C$5,"")</f>
        <v/>
      </c>
      <c r="L104" s="65" t="str">
        <f aca="false">IF(AND(B104&lt;&gt;"",B104&lt;=INPUT!$C$13),B104*3*12*( -0.5*INPUT!$C$4*((E104-$E$12)/(D104-$D$12)-$F$12))-INPUT!$C$5,"")</f>
        <v/>
      </c>
    </row>
    <row r="105" customFormat="false" ht="12.8" hidden="false" customHeight="false" outlineLevel="0" collapsed="false">
      <c r="B105" s="60" t="str">
        <f aca="false">IF(B104="","",IF(B104+$C$9&lt;=INPUT!$C$13,B104+$C$9,""))</f>
        <v/>
      </c>
      <c r="C105" s="60" t="str">
        <f aca="true">IF(B105&lt;&gt;"",INDIRECT("ST!D"&amp;MATCH(D105,ST!$K$1:$K$395))+(D105-INDIRECT("ST!K"&amp;MATCH(D105,ST!$K$1:$K$395)))*(INDIRECT("ST!D"&amp;MATCH(D105,ST!$K$1:$K$395)+1)-INDIRECT("ST!D"&amp;MATCH(D105,ST!$K$1:$K$395)))/(INDIRECT("ST!K"&amp;MATCH(D105,ST!$K$1:$K$395)+1)-INDIRECT("ST!K"&amp;MATCH(D105,ST!$K$1:$K$395))),"")</f>
        <v/>
      </c>
      <c r="D105" s="61" t="str">
        <f aca="false">IF(B105&lt;&gt;"",$D$12+B105*3/INPUT!$C$4,"")</f>
        <v/>
      </c>
      <c r="E105" s="62" t="str">
        <f aca="true">IF(B105&lt;&gt;"",INDIRECT("ST!N"&amp;MATCH(C105,ST!$D$1:$D$395,-1))+(C105-INDIRECT("ST!D"&amp;MATCH(C105,ST!$D$1:$D$395,-1)))*(INDIRECT("ST!N"&amp;MATCH(C105,ST!$D$1:$D$395,-1)+1)-INDIRECT("ST!N"&amp;MATCH(C105,ST!$D$1:$D$395,-1)))/(INDIRECT("ST!D"&amp;MATCH(C105,ST!$D$1:$D$395,-1)+1)-INDIRECT("ST!D"&amp;MATCH(C105,ST!$D$1:$D$395,-1))),"")</f>
        <v/>
      </c>
      <c r="F105" s="63" t="str">
        <f aca="true">IF(B105&lt;&gt;"",INDIRECT("ST!M"&amp;MATCH(C105,ST!$D$1:$D$395,-1))+(C105-INDIRECT("ST!D"&amp;MATCH(C105,ST!$D$1:$D$395,-1)))*(INDIRECT("ST!M"&amp;MATCH(C105,ST!$D$1:$D$395,-1)+1)-INDIRECT("ST!M"&amp;MATCH(C105,ST!$D$1:$D$395,-1)))/(INDIRECT("ST!D"&amp;MATCH(C105,ST!$D$1:$D$395,-1)+1)-INDIRECT("ST!D"&amp;MATCH(C105,ST!$D$1:$D$395,-1))),"")</f>
        <v/>
      </c>
      <c r="G105" s="64" t="str">
        <f aca="true">IF(B105&lt;&gt;"",INDIRECT("ST!I"&amp;MATCH(C105,ST!$D$1:$D$395,-1))+(C105-INDIRECT("ST!D"&amp;MATCH(C105,ST!$D$1:$D$395,-1)))*(INDIRECT("ST!I"&amp;MATCH(C105,ST!$D$1:$D$395,-1)+1)-INDIRECT("ST!I"&amp;MATCH(C105,ST!$D$1:$D$395,-1)))/(INDIRECT("ST!D"&amp;MATCH(C105,ST!$D$1:$D$395,-1)+1)-INDIRECT("ST!D"&amp;MATCH(C105,ST!$D$1:$D$395,-1))),"")</f>
        <v/>
      </c>
      <c r="H105" s="64" t="str">
        <f aca="false">IF(B105&lt;&gt;"",INPUT!$C$4*(G105-$G$12),"")</f>
        <v/>
      </c>
      <c r="I105" s="65" t="str">
        <f aca="false">IF(B105&lt;&gt;"",(INPUT!$C$5/12/B105/3+0.5*INPUT!$C$4*((E105-$E$12)/(D105-$D$12)-$F$12)-INPUT!$C$12)*1000,"")</f>
        <v/>
      </c>
      <c r="J105" s="65" t="str">
        <f aca="false">IF(B105&lt;&gt;"",INPUT!$C$6*5280/60^2*SIN(INPUT!$C$7*2*PI()/360)*(H105-B105*3/INPUT!$C$2)/3/B105*1000,"")</f>
        <v/>
      </c>
      <c r="K105" s="65" t="str">
        <f aca="false">IF(AND(B105&lt;&gt;"",B105&lt;=INPUT!$C$13),B105*3*12*(INPUT!$C$15/1000+INPUT!$C$12 -0.5*INPUT!$C$4*((E105-$E$12)/(D105-$D$12)-$F$12))-INPUT!$C$5,"")</f>
        <v/>
      </c>
      <c r="L105" s="65" t="str">
        <f aca="false">IF(AND(B105&lt;&gt;"",B105&lt;=INPUT!$C$13),B105*3*12*( -0.5*INPUT!$C$4*((E105-$E$12)/(D105-$D$12)-$F$12))-INPUT!$C$5,"")</f>
        <v/>
      </c>
    </row>
    <row r="106" customFormat="false" ht="12.8" hidden="false" customHeight="false" outlineLevel="0" collapsed="false">
      <c r="B106" s="60" t="str">
        <f aca="false">IF(B105="","",IF(B105+$C$9&lt;=INPUT!$C$13,B105+$C$9,""))</f>
        <v/>
      </c>
      <c r="C106" s="60" t="str">
        <f aca="true">IF(B106&lt;&gt;"",INDIRECT("ST!D"&amp;MATCH(D106,ST!$K$1:$K$395))+(D106-INDIRECT("ST!K"&amp;MATCH(D106,ST!$K$1:$K$395)))*(INDIRECT("ST!D"&amp;MATCH(D106,ST!$K$1:$K$395)+1)-INDIRECT("ST!D"&amp;MATCH(D106,ST!$K$1:$K$395)))/(INDIRECT("ST!K"&amp;MATCH(D106,ST!$K$1:$K$395)+1)-INDIRECT("ST!K"&amp;MATCH(D106,ST!$K$1:$K$395))),"")</f>
        <v/>
      </c>
      <c r="D106" s="61" t="str">
        <f aca="false">IF(B106&lt;&gt;"",$D$12+B106*3/INPUT!$C$4,"")</f>
        <v/>
      </c>
      <c r="E106" s="62" t="str">
        <f aca="true">IF(B106&lt;&gt;"",INDIRECT("ST!N"&amp;MATCH(C106,ST!$D$1:$D$395,-1))+(C106-INDIRECT("ST!D"&amp;MATCH(C106,ST!$D$1:$D$395,-1)))*(INDIRECT("ST!N"&amp;MATCH(C106,ST!$D$1:$D$395,-1)+1)-INDIRECT("ST!N"&amp;MATCH(C106,ST!$D$1:$D$395,-1)))/(INDIRECT("ST!D"&amp;MATCH(C106,ST!$D$1:$D$395,-1)+1)-INDIRECT("ST!D"&amp;MATCH(C106,ST!$D$1:$D$395,-1))),"")</f>
        <v/>
      </c>
      <c r="F106" s="63" t="str">
        <f aca="true">IF(B106&lt;&gt;"",INDIRECT("ST!M"&amp;MATCH(C106,ST!$D$1:$D$395,-1))+(C106-INDIRECT("ST!D"&amp;MATCH(C106,ST!$D$1:$D$395,-1)))*(INDIRECT("ST!M"&amp;MATCH(C106,ST!$D$1:$D$395,-1)+1)-INDIRECT("ST!M"&amp;MATCH(C106,ST!$D$1:$D$395,-1)))/(INDIRECT("ST!D"&amp;MATCH(C106,ST!$D$1:$D$395,-1)+1)-INDIRECT("ST!D"&amp;MATCH(C106,ST!$D$1:$D$395,-1))),"")</f>
        <v/>
      </c>
      <c r="G106" s="64" t="str">
        <f aca="true">IF(B106&lt;&gt;"",INDIRECT("ST!I"&amp;MATCH(C106,ST!$D$1:$D$395,-1))+(C106-INDIRECT("ST!D"&amp;MATCH(C106,ST!$D$1:$D$395,-1)))*(INDIRECT("ST!I"&amp;MATCH(C106,ST!$D$1:$D$395,-1)+1)-INDIRECT("ST!I"&amp;MATCH(C106,ST!$D$1:$D$395,-1)))/(INDIRECT("ST!D"&amp;MATCH(C106,ST!$D$1:$D$395,-1)+1)-INDIRECT("ST!D"&amp;MATCH(C106,ST!$D$1:$D$395,-1))),"")</f>
        <v/>
      </c>
      <c r="H106" s="64" t="str">
        <f aca="false">IF(B106&lt;&gt;"",INPUT!$C$4*(G106-$G$12),"")</f>
        <v/>
      </c>
      <c r="I106" s="65" t="str">
        <f aca="false">IF(B106&lt;&gt;"",(INPUT!$C$5/12/B106/3+0.5*INPUT!$C$4*((E106-$E$12)/(D106-$D$12)-$F$12)-INPUT!$C$12)*1000,"")</f>
        <v/>
      </c>
      <c r="J106" s="65" t="str">
        <f aca="false">IF(B106&lt;&gt;"",INPUT!$C$6*5280/60^2*SIN(INPUT!$C$7*2*PI()/360)*(H106-B106*3/INPUT!$C$2)/3/B106*1000,"")</f>
        <v/>
      </c>
      <c r="K106" s="65" t="str">
        <f aca="false">IF(AND(B106&lt;&gt;"",B106&lt;=INPUT!$C$13),B106*3*12*(INPUT!$C$15/1000+INPUT!$C$12 -0.5*INPUT!$C$4*((E106-$E$12)/(D106-$D$12)-$F$12))-INPUT!$C$5,"")</f>
        <v/>
      </c>
      <c r="L106" s="65" t="str">
        <f aca="false">IF(AND(B106&lt;&gt;"",B106&lt;=INPUT!$C$13),B106*3*12*( -0.5*INPUT!$C$4*((E106-$E$12)/(D106-$D$12)-$F$12))-INPUT!$C$5,"")</f>
        <v/>
      </c>
    </row>
    <row r="107" customFormat="false" ht="12.8" hidden="false" customHeight="false" outlineLevel="0" collapsed="false">
      <c r="B107" s="60" t="str">
        <f aca="false">IF(B106="","",IF(B106+$C$9&lt;=INPUT!$C$13,B106+$C$9,""))</f>
        <v/>
      </c>
      <c r="C107" s="60" t="str">
        <f aca="true">IF(B107&lt;&gt;"",INDIRECT("ST!D"&amp;MATCH(D107,ST!$K$1:$K$395))+(D107-INDIRECT("ST!K"&amp;MATCH(D107,ST!$K$1:$K$395)))*(INDIRECT("ST!D"&amp;MATCH(D107,ST!$K$1:$K$395)+1)-INDIRECT("ST!D"&amp;MATCH(D107,ST!$K$1:$K$395)))/(INDIRECT("ST!K"&amp;MATCH(D107,ST!$K$1:$K$395)+1)-INDIRECT("ST!K"&amp;MATCH(D107,ST!$K$1:$K$395))),"")</f>
        <v/>
      </c>
      <c r="D107" s="61" t="str">
        <f aca="false">IF(B107&lt;&gt;"",$D$12+B107*3/INPUT!$C$4,"")</f>
        <v/>
      </c>
      <c r="E107" s="62" t="str">
        <f aca="true">IF(B107&lt;&gt;"",INDIRECT("ST!N"&amp;MATCH(C107,ST!$D$1:$D$395,-1))+(C107-INDIRECT("ST!D"&amp;MATCH(C107,ST!$D$1:$D$395,-1)))*(INDIRECT("ST!N"&amp;MATCH(C107,ST!$D$1:$D$395,-1)+1)-INDIRECT("ST!N"&amp;MATCH(C107,ST!$D$1:$D$395,-1)))/(INDIRECT("ST!D"&amp;MATCH(C107,ST!$D$1:$D$395,-1)+1)-INDIRECT("ST!D"&amp;MATCH(C107,ST!$D$1:$D$395,-1))),"")</f>
        <v/>
      </c>
      <c r="F107" s="63" t="str">
        <f aca="true">IF(B107&lt;&gt;"",INDIRECT("ST!M"&amp;MATCH(C107,ST!$D$1:$D$395,-1))+(C107-INDIRECT("ST!D"&amp;MATCH(C107,ST!$D$1:$D$395,-1)))*(INDIRECT("ST!M"&amp;MATCH(C107,ST!$D$1:$D$395,-1)+1)-INDIRECT("ST!M"&amp;MATCH(C107,ST!$D$1:$D$395,-1)))/(INDIRECT("ST!D"&amp;MATCH(C107,ST!$D$1:$D$395,-1)+1)-INDIRECT("ST!D"&amp;MATCH(C107,ST!$D$1:$D$395,-1))),"")</f>
        <v/>
      </c>
      <c r="G107" s="64" t="str">
        <f aca="true">IF(B107&lt;&gt;"",INDIRECT("ST!I"&amp;MATCH(C107,ST!$D$1:$D$395,-1))+(C107-INDIRECT("ST!D"&amp;MATCH(C107,ST!$D$1:$D$395,-1)))*(INDIRECT("ST!I"&amp;MATCH(C107,ST!$D$1:$D$395,-1)+1)-INDIRECT("ST!I"&amp;MATCH(C107,ST!$D$1:$D$395,-1)))/(INDIRECT("ST!D"&amp;MATCH(C107,ST!$D$1:$D$395,-1)+1)-INDIRECT("ST!D"&amp;MATCH(C107,ST!$D$1:$D$395,-1))),"")</f>
        <v/>
      </c>
      <c r="H107" s="64" t="str">
        <f aca="false">IF(B107&lt;&gt;"",INPUT!$C$4*(G107-$G$12),"")</f>
        <v/>
      </c>
      <c r="I107" s="65" t="str">
        <f aca="false">IF(B107&lt;&gt;"",(INPUT!$C$5/12/B107/3+0.5*INPUT!$C$4*((E107-$E$12)/(D107-$D$12)-$F$12)-INPUT!$C$12)*1000,"")</f>
        <v/>
      </c>
      <c r="J107" s="65" t="str">
        <f aca="false">IF(B107&lt;&gt;"",INPUT!$C$6*5280/60^2*SIN(INPUT!$C$7*2*PI()/360)*(H107-B107*3/INPUT!$C$2)/3/B107*1000,"")</f>
        <v/>
      </c>
      <c r="K107" s="65" t="str">
        <f aca="false">IF(AND(B107&lt;&gt;"",B107&lt;=INPUT!$C$13),B107*3*12*(INPUT!$C$15/1000+INPUT!$C$12 -0.5*INPUT!$C$4*((E107-$E$12)/(D107-$D$12)-$F$12))-INPUT!$C$5,"")</f>
        <v/>
      </c>
      <c r="L107" s="65" t="str">
        <f aca="false">IF(AND(B107&lt;&gt;"",B107&lt;=INPUT!$C$13),B107*3*12*( -0.5*INPUT!$C$4*((E107-$E$12)/(D107-$D$12)-$F$12))-INPUT!$C$5,"")</f>
        <v/>
      </c>
    </row>
    <row r="108" customFormat="false" ht="12.8" hidden="false" customHeight="false" outlineLevel="0" collapsed="false">
      <c r="B108" s="60" t="str">
        <f aca="false">IF(B107="","",IF(B107+$C$9&lt;=INPUT!$C$13,B107+$C$9,""))</f>
        <v/>
      </c>
      <c r="C108" s="60" t="str">
        <f aca="true">IF(B108&lt;&gt;"",INDIRECT("ST!D"&amp;MATCH(D108,ST!$K$1:$K$395))+(D108-INDIRECT("ST!K"&amp;MATCH(D108,ST!$K$1:$K$395)))*(INDIRECT("ST!D"&amp;MATCH(D108,ST!$K$1:$K$395)+1)-INDIRECT("ST!D"&amp;MATCH(D108,ST!$K$1:$K$395)))/(INDIRECT("ST!K"&amp;MATCH(D108,ST!$K$1:$K$395)+1)-INDIRECT("ST!K"&amp;MATCH(D108,ST!$K$1:$K$395))),"")</f>
        <v/>
      </c>
      <c r="D108" s="61" t="str">
        <f aca="false">IF(B108&lt;&gt;"",$D$12+B108*3/INPUT!$C$4,"")</f>
        <v/>
      </c>
      <c r="E108" s="62" t="str">
        <f aca="true">IF(B108&lt;&gt;"",INDIRECT("ST!N"&amp;MATCH(C108,ST!$D$1:$D$395,-1))+(C108-INDIRECT("ST!D"&amp;MATCH(C108,ST!$D$1:$D$395,-1)))*(INDIRECT("ST!N"&amp;MATCH(C108,ST!$D$1:$D$395,-1)+1)-INDIRECT("ST!N"&amp;MATCH(C108,ST!$D$1:$D$395,-1)))/(INDIRECT("ST!D"&amp;MATCH(C108,ST!$D$1:$D$395,-1)+1)-INDIRECT("ST!D"&amp;MATCH(C108,ST!$D$1:$D$395,-1))),"")</f>
        <v/>
      </c>
      <c r="F108" s="63" t="str">
        <f aca="true">IF(B108&lt;&gt;"",INDIRECT("ST!M"&amp;MATCH(C108,ST!$D$1:$D$395,-1))+(C108-INDIRECT("ST!D"&amp;MATCH(C108,ST!$D$1:$D$395,-1)))*(INDIRECT("ST!M"&amp;MATCH(C108,ST!$D$1:$D$395,-1)+1)-INDIRECT("ST!M"&amp;MATCH(C108,ST!$D$1:$D$395,-1)))/(INDIRECT("ST!D"&amp;MATCH(C108,ST!$D$1:$D$395,-1)+1)-INDIRECT("ST!D"&amp;MATCH(C108,ST!$D$1:$D$395,-1))),"")</f>
        <v/>
      </c>
      <c r="G108" s="64" t="str">
        <f aca="true">IF(B108&lt;&gt;"",INDIRECT("ST!I"&amp;MATCH(C108,ST!$D$1:$D$395,-1))+(C108-INDIRECT("ST!D"&amp;MATCH(C108,ST!$D$1:$D$395,-1)))*(INDIRECT("ST!I"&amp;MATCH(C108,ST!$D$1:$D$395,-1)+1)-INDIRECT("ST!I"&amp;MATCH(C108,ST!$D$1:$D$395,-1)))/(INDIRECT("ST!D"&amp;MATCH(C108,ST!$D$1:$D$395,-1)+1)-INDIRECT("ST!D"&amp;MATCH(C108,ST!$D$1:$D$395,-1))),"")</f>
        <v/>
      </c>
      <c r="H108" s="64" t="str">
        <f aca="false">IF(B108&lt;&gt;"",INPUT!$C$4*(G108-$G$12),"")</f>
        <v/>
      </c>
      <c r="I108" s="65" t="str">
        <f aca="false">IF(B108&lt;&gt;"",(INPUT!$C$5/12/B108/3+0.5*INPUT!$C$4*((E108-$E$12)/(D108-$D$12)-$F$12)-INPUT!$C$12)*1000,"")</f>
        <v/>
      </c>
      <c r="J108" s="65" t="str">
        <f aca="false">IF(B108&lt;&gt;"",INPUT!$C$6*5280/60^2*SIN(INPUT!$C$7*2*PI()/360)*(H108-B108*3/INPUT!$C$2)/3/B108*1000,"")</f>
        <v/>
      </c>
      <c r="K108" s="65" t="str">
        <f aca="false">IF(AND(B108&lt;&gt;"",B108&lt;=INPUT!$C$13),B108*3*12*(INPUT!$C$15/1000+INPUT!$C$12 -0.5*INPUT!$C$4*((E108-$E$12)/(D108-$D$12)-$F$12))-INPUT!$C$5,"")</f>
        <v/>
      </c>
      <c r="L108" s="65" t="str">
        <f aca="false">IF(AND(B108&lt;&gt;"",B108&lt;=INPUT!$C$13),B108*3*12*( -0.5*INPUT!$C$4*((E108-$E$12)/(D108-$D$12)-$F$12))-INPUT!$C$5,"")</f>
        <v/>
      </c>
    </row>
    <row r="109" customFormat="false" ht="12.8" hidden="false" customHeight="false" outlineLevel="0" collapsed="false">
      <c r="B109" s="60" t="str">
        <f aca="false">IF(B108="","",IF(B108+$C$9&lt;=INPUT!$C$13,B108+$C$9,""))</f>
        <v/>
      </c>
      <c r="C109" s="60" t="str">
        <f aca="true">IF(B109&lt;&gt;"",INDIRECT("ST!D"&amp;MATCH(D109,ST!$K$1:$K$395))+(D109-INDIRECT("ST!K"&amp;MATCH(D109,ST!$K$1:$K$395)))*(INDIRECT("ST!D"&amp;MATCH(D109,ST!$K$1:$K$395)+1)-INDIRECT("ST!D"&amp;MATCH(D109,ST!$K$1:$K$395)))/(INDIRECT("ST!K"&amp;MATCH(D109,ST!$K$1:$K$395)+1)-INDIRECT("ST!K"&amp;MATCH(D109,ST!$K$1:$K$395))),"")</f>
        <v/>
      </c>
      <c r="D109" s="61" t="str">
        <f aca="false">IF(B109&lt;&gt;"",$D$12+B109*3/INPUT!$C$4,"")</f>
        <v/>
      </c>
      <c r="E109" s="62" t="str">
        <f aca="true">IF(B109&lt;&gt;"",INDIRECT("ST!N"&amp;MATCH(C109,ST!$D$1:$D$395,-1))+(C109-INDIRECT("ST!D"&amp;MATCH(C109,ST!$D$1:$D$395,-1)))*(INDIRECT("ST!N"&amp;MATCH(C109,ST!$D$1:$D$395,-1)+1)-INDIRECT("ST!N"&amp;MATCH(C109,ST!$D$1:$D$395,-1)))/(INDIRECT("ST!D"&amp;MATCH(C109,ST!$D$1:$D$395,-1)+1)-INDIRECT("ST!D"&amp;MATCH(C109,ST!$D$1:$D$395,-1))),"")</f>
        <v/>
      </c>
      <c r="F109" s="63" t="str">
        <f aca="true">IF(B109&lt;&gt;"",INDIRECT("ST!M"&amp;MATCH(C109,ST!$D$1:$D$395,-1))+(C109-INDIRECT("ST!D"&amp;MATCH(C109,ST!$D$1:$D$395,-1)))*(INDIRECT("ST!M"&amp;MATCH(C109,ST!$D$1:$D$395,-1)+1)-INDIRECT("ST!M"&amp;MATCH(C109,ST!$D$1:$D$395,-1)))/(INDIRECT("ST!D"&amp;MATCH(C109,ST!$D$1:$D$395,-1)+1)-INDIRECT("ST!D"&amp;MATCH(C109,ST!$D$1:$D$395,-1))),"")</f>
        <v/>
      </c>
      <c r="G109" s="64" t="str">
        <f aca="true">IF(B109&lt;&gt;"",INDIRECT("ST!I"&amp;MATCH(C109,ST!$D$1:$D$395,-1))+(C109-INDIRECT("ST!D"&amp;MATCH(C109,ST!$D$1:$D$395,-1)))*(INDIRECT("ST!I"&amp;MATCH(C109,ST!$D$1:$D$395,-1)+1)-INDIRECT("ST!I"&amp;MATCH(C109,ST!$D$1:$D$395,-1)))/(INDIRECT("ST!D"&amp;MATCH(C109,ST!$D$1:$D$395,-1)+1)-INDIRECT("ST!D"&amp;MATCH(C109,ST!$D$1:$D$395,-1))),"")</f>
        <v/>
      </c>
      <c r="H109" s="64" t="str">
        <f aca="false">IF(B109&lt;&gt;"",INPUT!$C$4*(G109-$G$12),"")</f>
        <v/>
      </c>
      <c r="I109" s="65" t="str">
        <f aca="false">IF(B109&lt;&gt;"",(INPUT!$C$5/12/B109/3+0.5*INPUT!$C$4*((E109-$E$12)/(D109-$D$12)-$F$12)-INPUT!$C$12)*1000,"")</f>
        <v/>
      </c>
      <c r="J109" s="65" t="str">
        <f aca="false">IF(B109&lt;&gt;"",INPUT!$C$6*5280/60^2*SIN(INPUT!$C$7*2*PI()/360)*(H109-B109*3/INPUT!$C$2)/3/B109*1000,"")</f>
        <v/>
      </c>
      <c r="K109" s="65" t="str">
        <f aca="false">IF(AND(B109&lt;&gt;"",B109&lt;=INPUT!$C$13),B109*3*12*(INPUT!$C$15/1000+INPUT!$C$12 -0.5*INPUT!$C$4*((E109-$E$12)/(D109-$D$12)-$F$12))-INPUT!$C$5,"")</f>
        <v/>
      </c>
      <c r="L109" s="65" t="str">
        <f aca="false">IF(AND(B109&lt;&gt;"",B109&lt;=INPUT!$C$13),B109*3*12*( -0.5*INPUT!$C$4*((E109-$E$12)/(D109-$D$12)-$F$12))-INPUT!$C$5,"")</f>
        <v/>
      </c>
    </row>
    <row r="110" customFormat="false" ht="12.8" hidden="false" customHeight="false" outlineLevel="0" collapsed="false">
      <c r="B110" s="60" t="str">
        <f aca="false">IF(B109="","",IF(B109+$C$9&lt;=INPUT!$C$13,B109+$C$9,""))</f>
        <v/>
      </c>
      <c r="C110" s="60" t="str">
        <f aca="true">IF(B110&lt;&gt;"",INDIRECT("ST!D"&amp;MATCH(D110,ST!$K$1:$K$395))+(D110-INDIRECT("ST!K"&amp;MATCH(D110,ST!$K$1:$K$395)))*(INDIRECT("ST!D"&amp;MATCH(D110,ST!$K$1:$K$395)+1)-INDIRECT("ST!D"&amp;MATCH(D110,ST!$K$1:$K$395)))/(INDIRECT("ST!K"&amp;MATCH(D110,ST!$K$1:$K$395)+1)-INDIRECT("ST!K"&amp;MATCH(D110,ST!$K$1:$K$395))),"")</f>
        <v/>
      </c>
      <c r="D110" s="61" t="str">
        <f aca="false">IF(B110&lt;&gt;"",$D$12+B110*3/INPUT!$C$4,"")</f>
        <v/>
      </c>
      <c r="E110" s="62" t="str">
        <f aca="true">IF(B110&lt;&gt;"",INDIRECT("ST!N"&amp;MATCH(C110,ST!$D$1:$D$395,-1))+(C110-INDIRECT("ST!D"&amp;MATCH(C110,ST!$D$1:$D$395,-1)))*(INDIRECT("ST!N"&amp;MATCH(C110,ST!$D$1:$D$395,-1)+1)-INDIRECT("ST!N"&amp;MATCH(C110,ST!$D$1:$D$395,-1)))/(INDIRECT("ST!D"&amp;MATCH(C110,ST!$D$1:$D$395,-1)+1)-INDIRECT("ST!D"&amp;MATCH(C110,ST!$D$1:$D$395,-1))),"")</f>
        <v/>
      </c>
      <c r="F110" s="63" t="str">
        <f aca="true">IF(B110&lt;&gt;"",INDIRECT("ST!M"&amp;MATCH(C110,ST!$D$1:$D$395,-1))+(C110-INDIRECT("ST!D"&amp;MATCH(C110,ST!$D$1:$D$395,-1)))*(INDIRECT("ST!M"&amp;MATCH(C110,ST!$D$1:$D$395,-1)+1)-INDIRECT("ST!M"&amp;MATCH(C110,ST!$D$1:$D$395,-1)))/(INDIRECT("ST!D"&amp;MATCH(C110,ST!$D$1:$D$395,-1)+1)-INDIRECT("ST!D"&amp;MATCH(C110,ST!$D$1:$D$395,-1))),"")</f>
        <v/>
      </c>
      <c r="G110" s="64" t="str">
        <f aca="true">IF(B110&lt;&gt;"",INDIRECT("ST!I"&amp;MATCH(C110,ST!$D$1:$D$395,-1))+(C110-INDIRECT("ST!D"&amp;MATCH(C110,ST!$D$1:$D$395,-1)))*(INDIRECT("ST!I"&amp;MATCH(C110,ST!$D$1:$D$395,-1)+1)-INDIRECT("ST!I"&amp;MATCH(C110,ST!$D$1:$D$395,-1)))/(INDIRECT("ST!D"&amp;MATCH(C110,ST!$D$1:$D$395,-1)+1)-INDIRECT("ST!D"&amp;MATCH(C110,ST!$D$1:$D$395,-1))),"")</f>
        <v/>
      </c>
      <c r="H110" s="64" t="str">
        <f aca="false">IF(B110&lt;&gt;"",INPUT!$C$4*(G110-$G$12),"")</f>
        <v/>
      </c>
      <c r="I110" s="65" t="str">
        <f aca="false">IF(B110&lt;&gt;"",(INPUT!$C$5/12/B110/3+0.5*INPUT!$C$4*((E110-$E$12)/(D110-$D$12)-$F$12)-INPUT!$C$12)*1000,"")</f>
        <v/>
      </c>
      <c r="J110" s="65" t="str">
        <f aca="false">IF(B110&lt;&gt;"",INPUT!$C$6*5280/60^2*SIN(INPUT!$C$7*2*PI()/360)*(H110-B110*3/INPUT!$C$2)/3/B110*1000,"")</f>
        <v/>
      </c>
      <c r="K110" s="65" t="str">
        <f aca="false">IF(AND(B110&lt;&gt;"",B110&lt;=INPUT!$C$13),B110*3*12*(INPUT!$C$15/1000+INPUT!$C$12 -0.5*INPUT!$C$4*((E110-$E$12)/(D110-$D$12)-$F$12))-INPUT!$C$5,"")</f>
        <v/>
      </c>
      <c r="L110" s="65" t="str">
        <f aca="false">IF(AND(B110&lt;&gt;"",B110&lt;=INPUT!$C$13),B110*3*12*( -0.5*INPUT!$C$4*((E110-$E$12)/(D110-$D$12)-$F$12))-INPUT!$C$5,"")</f>
        <v/>
      </c>
      <c r="P110" s="38"/>
      <c r="Q110" s="38"/>
      <c r="AMH110" s="41"/>
      <c r="AMI110" s="41"/>
    </row>
    <row r="111" customFormat="false" ht="12.8" hidden="false" customHeight="false" outlineLevel="0" collapsed="false">
      <c r="B111" s="60" t="str">
        <f aca="false">IF(B110="","",IF(B110+$C$9&lt;=INPUT!$C$13,B110+$C$9,""))</f>
        <v/>
      </c>
      <c r="C111" s="60" t="str">
        <f aca="true">IF(B111&lt;&gt;"",INDIRECT("ST!D"&amp;MATCH(D111,ST!$K$1:$K$395))+(D111-INDIRECT("ST!K"&amp;MATCH(D111,ST!$K$1:$K$395)))*(INDIRECT("ST!D"&amp;MATCH(D111,ST!$K$1:$K$395)+1)-INDIRECT("ST!D"&amp;MATCH(D111,ST!$K$1:$K$395)))/(INDIRECT("ST!K"&amp;MATCH(D111,ST!$K$1:$K$395)+1)-INDIRECT("ST!K"&amp;MATCH(D111,ST!$K$1:$K$395))),"")</f>
        <v/>
      </c>
      <c r="D111" s="61" t="str">
        <f aca="false">IF(B111&lt;&gt;"",$D$12+B111*3/INPUT!$C$4,"")</f>
        <v/>
      </c>
      <c r="E111" s="62" t="str">
        <f aca="true">IF(B111&lt;&gt;"",INDIRECT("ST!N"&amp;MATCH(C111,ST!$D$1:$D$395,-1))+(C111-INDIRECT("ST!D"&amp;MATCH(C111,ST!$D$1:$D$395,-1)))*(INDIRECT("ST!N"&amp;MATCH(C111,ST!$D$1:$D$395,-1)+1)-INDIRECT("ST!N"&amp;MATCH(C111,ST!$D$1:$D$395,-1)))/(INDIRECT("ST!D"&amp;MATCH(C111,ST!$D$1:$D$395,-1)+1)-INDIRECT("ST!D"&amp;MATCH(C111,ST!$D$1:$D$395,-1))),"")</f>
        <v/>
      </c>
      <c r="F111" s="63" t="str">
        <f aca="true">IF(B111&lt;&gt;"",INDIRECT("ST!M"&amp;MATCH(C111,ST!$D$1:$D$395,-1))+(C111-INDIRECT("ST!D"&amp;MATCH(C111,ST!$D$1:$D$395,-1)))*(INDIRECT("ST!M"&amp;MATCH(C111,ST!$D$1:$D$395,-1)+1)-INDIRECT("ST!M"&amp;MATCH(C111,ST!$D$1:$D$395,-1)))/(INDIRECT("ST!D"&amp;MATCH(C111,ST!$D$1:$D$395,-1)+1)-INDIRECT("ST!D"&amp;MATCH(C111,ST!$D$1:$D$395,-1))),"")</f>
        <v/>
      </c>
      <c r="G111" s="64" t="str">
        <f aca="true">IF(B111&lt;&gt;"",INDIRECT("ST!I"&amp;MATCH(C111,ST!$D$1:$D$395,-1))+(C111-INDIRECT("ST!D"&amp;MATCH(C111,ST!$D$1:$D$395,-1)))*(INDIRECT("ST!I"&amp;MATCH(C111,ST!$D$1:$D$395,-1)+1)-INDIRECT("ST!I"&amp;MATCH(C111,ST!$D$1:$D$395,-1)))/(INDIRECT("ST!D"&amp;MATCH(C111,ST!$D$1:$D$395,-1)+1)-INDIRECT("ST!D"&amp;MATCH(C111,ST!$D$1:$D$395,-1))),"")</f>
        <v/>
      </c>
      <c r="H111" s="64" t="str">
        <f aca="false">IF(B111&lt;&gt;"",INPUT!$C$4*(G111-$G$12),"")</f>
        <v/>
      </c>
      <c r="I111" s="65" t="str">
        <f aca="false">IF(B111&lt;&gt;"",(INPUT!$C$5/12/B111/3+0.5*INPUT!$C$4*((E111-$E$12)/(D111-$D$12)-$F$12)-INPUT!$C$12)*1000,"")</f>
        <v/>
      </c>
      <c r="J111" s="65" t="str">
        <f aca="false">IF(B111&lt;&gt;"",INPUT!$C$6*5280/60^2*SIN(INPUT!$C$7*2*PI()/360)*(H111-B111*3/INPUT!$C$2)/3/B111*1000,"")</f>
        <v/>
      </c>
      <c r="K111" s="65" t="str">
        <f aca="false">IF(AND(B111&lt;&gt;"",B111&lt;=INPUT!$C$13),B111*3*12*(INPUT!$C$15/1000+INPUT!$C$12 -0.5*INPUT!$C$4*((E111-$E$12)/(D111-$D$12)-$F$12))-INPUT!$C$5,"")</f>
        <v/>
      </c>
      <c r="L111" s="65" t="str">
        <f aca="false">IF(AND(B111&lt;&gt;"",B111&lt;=INPUT!$C$13),B111*3*12*( -0.5*INPUT!$C$4*((E111-$E$12)/(D111-$D$12)-$F$12))-INPUT!$C$5,"")</f>
        <v/>
      </c>
      <c r="P111" s="38"/>
      <c r="Q111" s="38"/>
      <c r="AMH111" s="41"/>
      <c r="AMI111" s="41"/>
    </row>
    <row r="112" customFormat="false" ht="12.8" hidden="false" customHeight="false" outlineLevel="0" collapsed="false">
      <c r="B112" s="60" t="str">
        <f aca="false">IF(B111="","",IF(B111+$C$9&lt;=INPUT!$C$13,B111+$C$9,""))</f>
        <v/>
      </c>
      <c r="C112" s="60" t="str">
        <f aca="true">IF(B112&lt;&gt;"",INDIRECT("ST!D"&amp;MATCH(D112,ST!$K$1:$K$395))+(D112-INDIRECT("ST!K"&amp;MATCH(D112,ST!$K$1:$K$395)))*(INDIRECT("ST!D"&amp;MATCH(D112,ST!$K$1:$K$395)+1)-INDIRECT("ST!D"&amp;MATCH(D112,ST!$K$1:$K$395)))/(INDIRECT("ST!K"&amp;MATCH(D112,ST!$K$1:$K$395)+1)-INDIRECT("ST!K"&amp;MATCH(D112,ST!$K$1:$K$395))),"")</f>
        <v/>
      </c>
      <c r="D112" s="61" t="str">
        <f aca="false">IF(B112&lt;&gt;"",$D$12+B112*3/INPUT!$C$4,"")</f>
        <v/>
      </c>
      <c r="E112" s="62" t="str">
        <f aca="true">IF(B112&lt;&gt;"",INDIRECT("ST!N"&amp;MATCH(C112,ST!$D$1:$D$395,-1))+(C112-INDIRECT("ST!D"&amp;MATCH(C112,ST!$D$1:$D$395,-1)))*(INDIRECT("ST!N"&amp;MATCH(C112,ST!$D$1:$D$395,-1)+1)-INDIRECT("ST!N"&amp;MATCH(C112,ST!$D$1:$D$395,-1)))/(INDIRECT("ST!D"&amp;MATCH(C112,ST!$D$1:$D$395,-1)+1)-INDIRECT("ST!D"&amp;MATCH(C112,ST!$D$1:$D$395,-1))),"")</f>
        <v/>
      </c>
      <c r="F112" s="63" t="str">
        <f aca="true">IF(B112&lt;&gt;"",INDIRECT("ST!M"&amp;MATCH(C112,ST!$D$1:$D$395,-1))+(C112-INDIRECT("ST!D"&amp;MATCH(C112,ST!$D$1:$D$395,-1)))*(INDIRECT("ST!M"&amp;MATCH(C112,ST!$D$1:$D$395,-1)+1)-INDIRECT("ST!M"&amp;MATCH(C112,ST!$D$1:$D$395,-1)))/(INDIRECT("ST!D"&amp;MATCH(C112,ST!$D$1:$D$395,-1)+1)-INDIRECT("ST!D"&amp;MATCH(C112,ST!$D$1:$D$395,-1))),"")</f>
        <v/>
      </c>
      <c r="G112" s="64" t="str">
        <f aca="true">IF(B112&lt;&gt;"",INDIRECT("ST!I"&amp;MATCH(C112,ST!$D$1:$D$395,-1))+(C112-INDIRECT("ST!D"&amp;MATCH(C112,ST!$D$1:$D$395,-1)))*(INDIRECT("ST!I"&amp;MATCH(C112,ST!$D$1:$D$395,-1)+1)-INDIRECT("ST!I"&amp;MATCH(C112,ST!$D$1:$D$395,-1)))/(INDIRECT("ST!D"&amp;MATCH(C112,ST!$D$1:$D$395,-1)+1)-INDIRECT("ST!D"&amp;MATCH(C112,ST!$D$1:$D$395,-1))),"")</f>
        <v/>
      </c>
      <c r="H112" s="64" t="str">
        <f aca="false">IF(B112&lt;&gt;"",INPUT!$C$4*(G112-$G$12),"")</f>
        <v/>
      </c>
      <c r="I112" s="65" t="str">
        <f aca="false">IF(B112&lt;&gt;"",(INPUT!$C$5/12/B112/3+0.5*INPUT!$C$4*((E112-$E$12)/(D112-$D$12)-$F$12)-INPUT!$C$12)*1000,"")</f>
        <v/>
      </c>
      <c r="J112" s="65" t="str">
        <f aca="false">IF(B112&lt;&gt;"",INPUT!$C$6*5280/60^2*SIN(INPUT!$C$7*2*PI()/360)*(H112-B112*3/INPUT!$C$2)/3/B112*1000,"")</f>
        <v/>
      </c>
      <c r="K112" s="65" t="str">
        <f aca="false">IF(AND(B112&lt;&gt;"",B112&lt;=INPUT!$C$13),B112*3*12*(INPUT!$C$15/1000+INPUT!$C$12 -0.5*INPUT!$C$4*((E112-$E$12)/(D112-$D$12)-$F$12))-INPUT!$C$5,"")</f>
        <v/>
      </c>
      <c r="L112" s="65" t="str">
        <f aca="false">IF(AND(B112&lt;&gt;"",B112&lt;=INPUT!$C$13),B112*3*12*( -0.5*INPUT!$C$4*((E112-$E$12)/(D112-$D$12)-$F$12))-INPUT!$C$5,"")</f>
        <v/>
      </c>
      <c r="P112" s="38"/>
      <c r="Q112" s="38"/>
      <c r="AMH112" s="41"/>
      <c r="AMI112" s="41"/>
    </row>
    <row r="113" customFormat="false" ht="12.8" hidden="false" customHeight="false" outlineLevel="0" collapsed="false">
      <c r="B113" s="60" t="str">
        <f aca="false">IF(B112="","",IF(B112+$C$9&lt;=INPUT!$C$13,B112+$C$9,""))</f>
        <v/>
      </c>
      <c r="C113" s="60" t="str">
        <f aca="true">IF(B113&lt;&gt;"",INDIRECT("ST!D"&amp;MATCH(D113,ST!$K$1:$K$395))+(D113-INDIRECT("ST!K"&amp;MATCH(D113,ST!$K$1:$K$395)))*(INDIRECT("ST!D"&amp;MATCH(D113,ST!$K$1:$K$395)+1)-INDIRECT("ST!D"&amp;MATCH(D113,ST!$K$1:$K$395)))/(INDIRECT("ST!K"&amp;MATCH(D113,ST!$K$1:$K$395)+1)-INDIRECT("ST!K"&amp;MATCH(D113,ST!$K$1:$K$395))),"")</f>
        <v/>
      </c>
      <c r="D113" s="61" t="str">
        <f aca="false">IF(B113&lt;&gt;"",$D$12+B113*3/INPUT!$C$4,"")</f>
        <v/>
      </c>
      <c r="E113" s="62" t="str">
        <f aca="true">IF(B113&lt;&gt;"",INDIRECT("ST!N"&amp;MATCH(C113,ST!$D$1:$D$395,-1))+(C113-INDIRECT("ST!D"&amp;MATCH(C113,ST!$D$1:$D$395,-1)))*(INDIRECT("ST!N"&amp;MATCH(C113,ST!$D$1:$D$395,-1)+1)-INDIRECT("ST!N"&amp;MATCH(C113,ST!$D$1:$D$395,-1)))/(INDIRECT("ST!D"&amp;MATCH(C113,ST!$D$1:$D$395,-1)+1)-INDIRECT("ST!D"&amp;MATCH(C113,ST!$D$1:$D$395,-1))),"")</f>
        <v/>
      </c>
      <c r="F113" s="63" t="str">
        <f aca="true">IF(B113&lt;&gt;"",INDIRECT("ST!M"&amp;MATCH(C113,ST!$D$1:$D$395,-1))+(C113-INDIRECT("ST!D"&amp;MATCH(C113,ST!$D$1:$D$395,-1)))*(INDIRECT("ST!M"&amp;MATCH(C113,ST!$D$1:$D$395,-1)+1)-INDIRECT("ST!M"&amp;MATCH(C113,ST!$D$1:$D$395,-1)))/(INDIRECT("ST!D"&amp;MATCH(C113,ST!$D$1:$D$395,-1)+1)-INDIRECT("ST!D"&amp;MATCH(C113,ST!$D$1:$D$395,-1))),"")</f>
        <v/>
      </c>
      <c r="G113" s="64" t="str">
        <f aca="true">IF(B113&lt;&gt;"",INDIRECT("ST!I"&amp;MATCH(C113,ST!$D$1:$D$395,-1))+(C113-INDIRECT("ST!D"&amp;MATCH(C113,ST!$D$1:$D$395,-1)))*(INDIRECT("ST!I"&amp;MATCH(C113,ST!$D$1:$D$395,-1)+1)-INDIRECT("ST!I"&amp;MATCH(C113,ST!$D$1:$D$395,-1)))/(INDIRECT("ST!D"&amp;MATCH(C113,ST!$D$1:$D$395,-1)+1)-INDIRECT("ST!D"&amp;MATCH(C113,ST!$D$1:$D$395,-1))),"")</f>
        <v/>
      </c>
      <c r="H113" s="64" t="str">
        <f aca="false">IF(B113&lt;&gt;"",INPUT!$C$4*(G113-$G$12),"")</f>
        <v/>
      </c>
      <c r="I113" s="65" t="str">
        <f aca="false">IF(B113&lt;&gt;"",(INPUT!$C$5/12/B113/3+0.5*INPUT!$C$4*((E113-$E$12)/(D113-$D$12)-$F$12)-INPUT!$C$12)*1000,"")</f>
        <v/>
      </c>
      <c r="J113" s="65" t="str">
        <f aca="false">IF(B113&lt;&gt;"",INPUT!$C$6*5280/60^2*SIN(INPUT!$C$7*2*PI()/360)*(H113-B113*3/INPUT!$C$2)/3/B113*1000,"")</f>
        <v/>
      </c>
      <c r="K113" s="65" t="str">
        <f aca="false">IF(AND(B113&lt;&gt;"",B113&lt;=INPUT!$C$13),B113*3*12*(INPUT!$C$15/1000+INPUT!$C$12 -0.5*INPUT!$C$4*((E113-$E$12)/(D113-$D$12)-$F$12))-INPUT!$C$5,"")</f>
        <v/>
      </c>
      <c r="L113" s="65" t="str">
        <f aca="false">IF(AND(B113&lt;&gt;"",B113&lt;=INPUT!$C$13),B113*3*12*( -0.5*INPUT!$C$4*((E113-$E$12)/(D113-$D$12)-$F$12))-INPUT!$C$5,"")</f>
        <v/>
      </c>
      <c r="P113" s="38"/>
      <c r="Q113" s="38"/>
      <c r="AMH113" s="41"/>
      <c r="AMI113" s="41"/>
    </row>
    <row r="114" customFormat="false" ht="12.8" hidden="false" customHeight="false" outlineLevel="0" collapsed="false">
      <c r="B114" s="60" t="str">
        <f aca="false">IF(B113="","",IF(B113+$C$9&lt;=INPUT!$C$13,B113+$C$9,""))</f>
        <v/>
      </c>
      <c r="C114" s="60" t="str">
        <f aca="true">IF(B114&lt;&gt;"",INDIRECT("ST!D"&amp;MATCH(D114,ST!$K$1:$K$395))+(D114-INDIRECT("ST!K"&amp;MATCH(D114,ST!$K$1:$K$395)))*(INDIRECT("ST!D"&amp;MATCH(D114,ST!$K$1:$K$395)+1)-INDIRECT("ST!D"&amp;MATCH(D114,ST!$K$1:$K$395)))/(INDIRECT("ST!K"&amp;MATCH(D114,ST!$K$1:$K$395)+1)-INDIRECT("ST!K"&amp;MATCH(D114,ST!$K$1:$K$395))),"")</f>
        <v/>
      </c>
      <c r="D114" s="61" t="str">
        <f aca="false">IF(B114&lt;&gt;"",$D$12+B114*3/INPUT!$C$4,"")</f>
        <v/>
      </c>
      <c r="E114" s="62" t="str">
        <f aca="true">IF(B114&lt;&gt;"",INDIRECT("ST!N"&amp;MATCH(C114,ST!$D$1:$D$395,-1))+(C114-INDIRECT("ST!D"&amp;MATCH(C114,ST!$D$1:$D$395,-1)))*(INDIRECT("ST!N"&amp;MATCH(C114,ST!$D$1:$D$395,-1)+1)-INDIRECT("ST!N"&amp;MATCH(C114,ST!$D$1:$D$395,-1)))/(INDIRECT("ST!D"&amp;MATCH(C114,ST!$D$1:$D$395,-1)+1)-INDIRECT("ST!D"&amp;MATCH(C114,ST!$D$1:$D$395,-1))),"")</f>
        <v/>
      </c>
      <c r="F114" s="63" t="str">
        <f aca="true">IF(B114&lt;&gt;"",INDIRECT("ST!M"&amp;MATCH(C114,ST!$D$1:$D$395,-1))+(C114-INDIRECT("ST!D"&amp;MATCH(C114,ST!$D$1:$D$395,-1)))*(INDIRECT("ST!M"&amp;MATCH(C114,ST!$D$1:$D$395,-1)+1)-INDIRECT("ST!M"&amp;MATCH(C114,ST!$D$1:$D$395,-1)))/(INDIRECT("ST!D"&amp;MATCH(C114,ST!$D$1:$D$395,-1)+1)-INDIRECT("ST!D"&amp;MATCH(C114,ST!$D$1:$D$395,-1))),"")</f>
        <v/>
      </c>
      <c r="G114" s="64" t="str">
        <f aca="true">IF(B114&lt;&gt;"",INDIRECT("ST!I"&amp;MATCH(C114,ST!$D$1:$D$395,-1))+(C114-INDIRECT("ST!D"&amp;MATCH(C114,ST!$D$1:$D$395,-1)))*(INDIRECT("ST!I"&amp;MATCH(C114,ST!$D$1:$D$395,-1)+1)-INDIRECT("ST!I"&amp;MATCH(C114,ST!$D$1:$D$395,-1)))/(INDIRECT("ST!D"&amp;MATCH(C114,ST!$D$1:$D$395,-1)+1)-INDIRECT("ST!D"&amp;MATCH(C114,ST!$D$1:$D$395,-1))),"")</f>
        <v/>
      </c>
      <c r="H114" s="64" t="str">
        <f aca="false">IF(B114&lt;&gt;"",INPUT!$C$4*(G114-$G$12),"")</f>
        <v/>
      </c>
      <c r="I114" s="65" t="str">
        <f aca="false">IF(B114&lt;&gt;"",(INPUT!$C$5/12/B114/3+0.5*INPUT!$C$4*((E114-$E$12)/(D114-$D$12)-$F$12)-INPUT!$C$12)*1000,"")</f>
        <v/>
      </c>
      <c r="J114" s="65" t="str">
        <f aca="false">IF(B114&lt;&gt;"",INPUT!$C$6*5280/60^2*SIN(INPUT!$C$7*2*PI()/360)*(H114-B114*3/INPUT!$C$2)/3/B114*1000,"")</f>
        <v/>
      </c>
      <c r="K114" s="65" t="str">
        <f aca="false">IF(AND(B114&lt;&gt;"",B114&lt;=INPUT!$C$13),B114*3*12*(INPUT!$C$15/1000+INPUT!$C$12 -0.5*INPUT!$C$4*((E114-$E$12)/(D114-$D$12)-$F$12))-INPUT!$C$5,"")</f>
        <v/>
      </c>
      <c r="L114" s="65" t="str">
        <f aca="false">IF(AND(B114&lt;&gt;"",B114&lt;=INPUT!$C$13),B114*3*12*( -0.5*INPUT!$C$4*((E114-$E$12)/(D114-$D$12)-$F$12))-INPUT!$C$5,"")</f>
        <v/>
      </c>
      <c r="P114" s="38"/>
      <c r="Q114" s="38"/>
      <c r="AMH114" s="41"/>
      <c r="AMI114" s="41"/>
    </row>
    <row r="115" customFormat="false" ht="12.8" hidden="false" customHeight="false" outlineLevel="0" collapsed="false">
      <c r="B115" s="60" t="str">
        <f aca="false">IF(B114="","",IF(B114+$C$9&lt;=INPUT!$C$13,B114+$C$9,""))</f>
        <v/>
      </c>
      <c r="C115" s="60" t="str">
        <f aca="true">IF(B115&lt;&gt;"",INDIRECT("ST!D"&amp;MATCH(D115,ST!$K$1:$K$395))+(D115-INDIRECT("ST!K"&amp;MATCH(D115,ST!$K$1:$K$395)))*(INDIRECT("ST!D"&amp;MATCH(D115,ST!$K$1:$K$395)+1)-INDIRECT("ST!D"&amp;MATCH(D115,ST!$K$1:$K$395)))/(INDIRECT("ST!K"&amp;MATCH(D115,ST!$K$1:$K$395)+1)-INDIRECT("ST!K"&amp;MATCH(D115,ST!$K$1:$K$395))),"")</f>
        <v/>
      </c>
      <c r="D115" s="61" t="str">
        <f aca="false">IF(B115&lt;&gt;"",$D$12+B115*3/INPUT!$C$4,"")</f>
        <v/>
      </c>
      <c r="E115" s="62" t="str">
        <f aca="true">IF(B115&lt;&gt;"",INDIRECT("ST!N"&amp;MATCH(C115,ST!$D$1:$D$395,-1))+(C115-INDIRECT("ST!D"&amp;MATCH(C115,ST!$D$1:$D$395,-1)))*(INDIRECT("ST!N"&amp;MATCH(C115,ST!$D$1:$D$395,-1)+1)-INDIRECT("ST!N"&amp;MATCH(C115,ST!$D$1:$D$395,-1)))/(INDIRECT("ST!D"&amp;MATCH(C115,ST!$D$1:$D$395,-1)+1)-INDIRECT("ST!D"&amp;MATCH(C115,ST!$D$1:$D$395,-1))),"")</f>
        <v/>
      </c>
      <c r="F115" s="63" t="str">
        <f aca="true">IF(B115&lt;&gt;"",INDIRECT("ST!M"&amp;MATCH(C115,ST!$D$1:$D$395,-1))+(C115-INDIRECT("ST!D"&amp;MATCH(C115,ST!$D$1:$D$395,-1)))*(INDIRECT("ST!M"&amp;MATCH(C115,ST!$D$1:$D$395,-1)+1)-INDIRECT("ST!M"&amp;MATCH(C115,ST!$D$1:$D$395,-1)))/(INDIRECT("ST!D"&amp;MATCH(C115,ST!$D$1:$D$395,-1)+1)-INDIRECT("ST!D"&amp;MATCH(C115,ST!$D$1:$D$395,-1))),"")</f>
        <v/>
      </c>
      <c r="G115" s="64" t="str">
        <f aca="true">IF(B115&lt;&gt;"",INDIRECT("ST!I"&amp;MATCH(C115,ST!$D$1:$D$395,-1))+(C115-INDIRECT("ST!D"&amp;MATCH(C115,ST!$D$1:$D$395,-1)))*(INDIRECT("ST!I"&amp;MATCH(C115,ST!$D$1:$D$395,-1)+1)-INDIRECT("ST!I"&amp;MATCH(C115,ST!$D$1:$D$395,-1)))/(INDIRECT("ST!D"&amp;MATCH(C115,ST!$D$1:$D$395,-1)+1)-INDIRECT("ST!D"&amp;MATCH(C115,ST!$D$1:$D$395,-1))),"")</f>
        <v/>
      </c>
      <c r="H115" s="64" t="str">
        <f aca="false">IF(B115&lt;&gt;"",INPUT!$C$4*(G115-$G$12),"")</f>
        <v/>
      </c>
      <c r="I115" s="65" t="str">
        <f aca="false">IF(B115&lt;&gt;"",(INPUT!$C$5/12/B115/3+0.5*INPUT!$C$4*((E115-$E$12)/(D115-$D$12)-$F$12)-INPUT!$C$12)*1000,"")</f>
        <v/>
      </c>
      <c r="J115" s="65" t="str">
        <f aca="false">IF(B115&lt;&gt;"",INPUT!$C$6*5280/60^2*SIN(INPUT!$C$7*2*PI()/360)*(H115-B115*3/INPUT!$C$2)/3/B115*1000,"")</f>
        <v/>
      </c>
      <c r="K115" s="65" t="str">
        <f aca="false">IF(AND(B115&lt;&gt;"",B115&lt;=INPUT!$C$13),B115*3*12*(INPUT!$C$15/1000+INPUT!$C$12 -0.5*INPUT!$C$4*((E115-$E$12)/(D115-$D$12)-$F$12))-INPUT!$C$5,"")</f>
        <v/>
      </c>
      <c r="L115" s="65" t="str">
        <f aca="false">IF(AND(B115&lt;&gt;"",B115&lt;=INPUT!$C$13),B115*3*12*( -0.5*INPUT!$C$4*((E115-$E$12)/(D115-$D$12)-$F$12))-INPUT!$C$5,"")</f>
        <v/>
      </c>
      <c r="P115" s="38"/>
      <c r="Q115" s="38"/>
      <c r="AMH115" s="41"/>
      <c r="AMI115" s="41"/>
    </row>
    <row r="116" customFormat="false" ht="12.8" hidden="false" customHeight="false" outlineLevel="0" collapsed="false">
      <c r="B116" s="60" t="str">
        <f aca="false">IF(B115="","",IF(B115+$C$9&lt;=INPUT!$C$13,B115+$C$9,""))</f>
        <v/>
      </c>
      <c r="C116" s="60" t="str">
        <f aca="true">IF(B116&lt;&gt;"",INDIRECT("ST!D"&amp;MATCH(D116,ST!$K$1:$K$395))+(D116-INDIRECT("ST!K"&amp;MATCH(D116,ST!$K$1:$K$395)))*(INDIRECT("ST!D"&amp;MATCH(D116,ST!$K$1:$K$395)+1)-INDIRECT("ST!D"&amp;MATCH(D116,ST!$K$1:$K$395)))/(INDIRECT("ST!K"&amp;MATCH(D116,ST!$K$1:$K$395)+1)-INDIRECT("ST!K"&amp;MATCH(D116,ST!$K$1:$K$395))),"")</f>
        <v/>
      </c>
      <c r="D116" s="61" t="str">
        <f aca="false">IF(B116&lt;&gt;"",$D$12+B116*3/INPUT!$C$4,"")</f>
        <v/>
      </c>
      <c r="E116" s="62" t="str">
        <f aca="true">IF(B116&lt;&gt;"",INDIRECT("ST!N"&amp;MATCH(C116,ST!$D$1:$D$395,-1))+(C116-INDIRECT("ST!D"&amp;MATCH(C116,ST!$D$1:$D$395,-1)))*(INDIRECT("ST!N"&amp;MATCH(C116,ST!$D$1:$D$395,-1)+1)-INDIRECT("ST!N"&amp;MATCH(C116,ST!$D$1:$D$395,-1)))/(INDIRECT("ST!D"&amp;MATCH(C116,ST!$D$1:$D$395,-1)+1)-INDIRECT("ST!D"&amp;MATCH(C116,ST!$D$1:$D$395,-1))),"")</f>
        <v/>
      </c>
      <c r="F116" s="63" t="str">
        <f aca="true">IF(B116&lt;&gt;"",INDIRECT("ST!M"&amp;MATCH(C116,ST!$D$1:$D$395,-1))+(C116-INDIRECT("ST!D"&amp;MATCH(C116,ST!$D$1:$D$395,-1)))*(INDIRECT("ST!M"&amp;MATCH(C116,ST!$D$1:$D$395,-1)+1)-INDIRECT("ST!M"&amp;MATCH(C116,ST!$D$1:$D$395,-1)))/(INDIRECT("ST!D"&amp;MATCH(C116,ST!$D$1:$D$395,-1)+1)-INDIRECT("ST!D"&amp;MATCH(C116,ST!$D$1:$D$395,-1))),"")</f>
        <v/>
      </c>
      <c r="G116" s="64" t="str">
        <f aca="true">IF(B116&lt;&gt;"",INDIRECT("ST!I"&amp;MATCH(C116,ST!$D$1:$D$395,-1))+(C116-INDIRECT("ST!D"&amp;MATCH(C116,ST!$D$1:$D$395,-1)))*(INDIRECT("ST!I"&amp;MATCH(C116,ST!$D$1:$D$395,-1)+1)-INDIRECT("ST!I"&amp;MATCH(C116,ST!$D$1:$D$395,-1)))/(INDIRECT("ST!D"&amp;MATCH(C116,ST!$D$1:$D$395,-1)+1)-INDIRECT("ST!D"&amp;MATCH(C116,ST!$D$1:$D$395,-1))),"")</f>
        <v/>
      </c>
      <c r="H116" s="64" t="str">
        <f aca="false">IF(B116&lt;&gt;"",INPUT!$C$4*(G116-$G$12),"")</f>
        <v/>
      </c>
      <c r="I116" s="65" t="str">
        <f aca="false">IF(B116&lt;&gt;"",(INPUT!$C$5/12/B116/3+0.5*INPUT!$C$4*((E116-$E$12)/(D116-$D$12)-$F$12)-INPUT!$C$12)*1000,"")</f>
        <v/>
      </c>
      <c r="J116" s="65" t="str">
        <f aca="false">IF(B116&lt;&gt;"",INPUT!$C$6*5280/60^2*SIN(INPUT!$C$7*2*PI()/360)*(H116-B116*3/INPUT!$C$2)/3/B116*1000,"")</f>
        <v/>
      </c>
      <c r="K116" s="65" t="str">
        <f aca="false">IF(AND(B116&lt;&gt;"",B116&lt;=INPUT!$C$13),B116*3*12*(INPUT!$C$15/1000+INPUT!$C$12 -0.5*INPUT!$C$4*((E116-$E$12)/(D116-$D$12)-$F$12))-INPUT!$C$5,"")</f>
        <v/>
      </c>
      <c r="L116" s="65" t="str">
        <f aca="false">IF(AND(B116&lt;&gt;"",B116&lt;=INPUT!$C$13),B116*3*12*( -0.5*INPUT!$C$4*((E116-$E$12)/(D116-$D$12)-$F$12))-INPUT!$C$5,"")</f>
        <v/>
      </c>
    </row>
    <row r="117" customFormat="false" ht="12.8" hidden="false" customHeight="false" outlineLevel="0" collapsed="false">
      <c r="B117" s="60" t="str">
        <f aca="false">IF(B116="","",IF(B116+$C$9&lt;=INPUT!$C$13,B116+$C$9,""))</f>
        <v/>
      </c>
      <c r="C117" s="60" t="str">
        <f aca="true">IF(B117&lt;&gt;"",INDIRECT("ST!D"&amp;MATCH(D117,ST!$K$1:$K$395))+(D117-INDIRECT("ST!K"&amp;MATCH(D117,ST!$K$1:$K$395)))*(INDIRECT("ST!D"&amp;MATCH(D117,ST!$K$1:$K$395)+1)-INDIRECT("ST!D"&amp;MATCH(D117,ST!$K$1:$K$395)))/(INDIRECT("ST!K"&amp;MATCH(D117,ST!$K$1:$K$395)+1)-INDIRECT("ST!K"&amp;MATCH(D117,ST!$K$1:$K$395))),"")</f>
        <v/>
      </c>
      <c r="D117" s="61" t="str">
        <f aca="false">IF(B117&lt;&gt;"",$D$12+B117*3/INPUT!$C$4,"")</f>
        <v/>
      </c>
      <c r="E117" s="62" t="str">
        <f aca="true">IF(B117&lt;&gt;"",INDIRECT("ST!N"&amp;MATCH(C117,ST!$D$1:$D$395,-1))+(C117-INDIRECT("ST!D"&amp;MATCH(C117,ST!$D$1:$D$395,-1)))*(INDIRECT("ST!N"&amp;MATCH(C117,ST!$D$1:$D$395,-1)+1)-INDIRECT("ST!N"&amp;MATCH(C117,ST!$D$1:$D$395,-1)))/(INDIRECT("ST!D"&amp;MATCH(C117,ST!$D$1:$D$395,-1)+1)-INDIRECT("ST!D"&amp;MATCH(C117,ST!$D$1:$D$395,-1))),"")</f>
        <v/>
      </c>
      <c r="F117" s="63" t="str">
        <f aca="true">IF(B117&lt;&gt;"",INDIRECT("ST!M"&amp;MATCH(C117,ST!$D$1:$D$395,-1))+(C117-INDIRECT("ST!D"&amp;MATCH(C117,ST!$D$1:$D$395,-1)))*(INDIRECT("ST!M"&amp;MATCH(C117,ST!$D$1:$D$395,-1)+1)-INDIRECT("ST!M"&amp;MATCH(C117,ST!$D$1:$D$395,-1)))/(INDIRECT("ST!D"&amp;MATCH(C117,ST!$D$1:$D$395,-1)+1)-INDIRECT("ST!D"&amp;MATCH(C117,ST!$D$1:$D$395,-1))),"")</f>
        <v/>
      </c>
      <c r="G117" s="64" t="str">
        <f aca="true">IF(B117&lt;&gt;"",INDIRECT("ST!I"&amp;MATCH(C117,ST!$D$1:$D$395,-1))+(C117-INDIRECT("ST!D"&amp;MATCH(C117,ST!$D$1:$D$395,-1)))*(INDIRECT("ST!I"&amp;MATCH(C117,ST!$D$1:$D$395,-1)+1)-INDIRECT("ST!I"&amp;MATCH(C117,ST!$D$1:$D$395,-1)))/(INDIRECT("ST!D"&amp;MATCH(C117,ST!$D$1:$D$395,-1)+1)-INDIRECT("ST!D"&amp;MATCH(C117,ST!$D$1:$D$395,-1))),"")</f>
        <v/>
      </c>
      <c r="H117" s="64" t="str">
        <f aca="false">IF(B117&lt;&gt;"",INPUT!$C$4*(G117-$G$12),"")</f>
        <v/>
      </c>
      <c r="I117" s="65" t="str">
        <f aca="false">IF(B117&lt;&gt;"",(INPUT!$C$5/12/B117/3+0.5*INPUT!$C$4*((E117-$E$12)/(D117-$D$12)-$F$12)-INPUT!$C$12)*1000,"")</f>
        <v/>
      </c>
      <c r="J117" s="65" t="str">
        <f aca="false">IF(B117&lt;&gt;"",INPUT!$C$6*5280/60^2*SIN(INPUT!$C$7*2*PI()/360)*(H117-B117*3/INPUT!$C$2)/3/B117*1000,"")</f>
        <v/>
      </c>
      <c r="K117" s="65" t="str">
        <f aca="false">IF(AND(B117&lt;&gt;"",B117&lt;=INPUT!$C$13),B117*3*12*(INPUT!$C$15/1000+INPUT!$C$12 -0.5*INPUT!$C$4*((E117-$E$12)/(D117-$D$12)-$F$12))-INPUT!$C$5,"")</f>
        <v/>
      </c>
      <c r="L117" s="65" t="str">
        <f aca="false">IF(AND(B117&lt;&gt;"",B117&lt;=INPUT!$C$13),B117*3*12*( -0.5*INPUT!$C$4*((E117-$E$12)/(D117-$D$12)-$F$12))-INPUT!$C$5,"")</f>
        <v/>
      </c>
    </row>
    <row r="118" customFormat="false" ht="12.8" hidden="false" customHeight="false" outlineLevel="0" collapsed="false">
      <c r="B118" s="60" t="str">
        <f aca="false">IF(B117="","",IF(B117+$C$9&lt;=INPUT!$C$13,B117+$C$9,""))</f>
        <v/>
      </c>
      <c r="C118" s="60" t="str">
        <f aca="true">IF(B118&lt;&gt;"",INDIRECT("ST!D"&amp;MATCH(D118,ST!$K$1:$K$395))+(D118-INDIRECT("ST!K"&amp;MATCH(D118,ST!$K$1:$K$395)))*(INDIRECT("ST!D"&amp;MATCH(D118,ST!$K$1:$K$395)+1)-INDIRECT("ST!D"&amp;MATCH(D118,ST!$K$1:$K$395)))/(INDIRECT("ST!K"&amp;MATCH(D118,ST!$K$1:$K$395)+1)-INDIRECT("ST!K"&amp;MATCH(D118,ST!$K$1:$K$395))),"")</f>
        <v/>
      </c>
      <c r="D118" s="61" t="str">
        <f aca="false">IF(B118&lt;&gt;"",$D$12+B118*3/INPUT!$C$4,"")</f>
        <v/>
      </c>
      <c r="E118" s="62" t="str">
        <f aca="true">IF(B118&lt;&gt;"",INDIRECT("ST!N"&amp;MATCH(C118,ST!$D$1:$D$395,-1))+(C118-INDIRECT("ST!D"&amp;MATCH(C118,ST!$D$1:$D$395,-1)))*(INDIRECT("ST!N"&amp;MATCH(C118,ST!$D$1:$D$395,-1)+1)-INDIRECT("ST!N"&amp;MATCH(C118,ST!$D$1:$D$395,-1)))/(INDIRECT("ST!D"&amp;MATCH(C118,ST!$D$1:$D$395,-1)+1)-INDIRECT("ST!D"&amp;MATCH(C118,ST!$D$1:$D$395,-1))),"")</f>
        <v/>
      </c>
      <c r="F118" s="63" t="str">
        <f aca="true">IF(B118&lt;&gt;"",INDIRECT("ST!M"&amp;MATCH(C118,ST!$D$1:$D$395,-1))+(C118-INDIRECT("ST!D"&amp;MATCH(C118,ST!$D$1:$D$395,-1)))*(INDIRECT("ST!M"&amp;MATCH(C118,ST!$D$1:$D$395,-1)+1)-INDIRECT("ST!M"&amp;MATCH(C118,ST!$D$1:$D$395,-1)))/(INDIRECT("ST!D"&amp;MATCH(C118,ST!$D$1:$D$395,-1)+1)-INDIRECT("ST!D"&amp;MATCH(C118,ST!$D$1:$D$395,-1))),"")</f>
        <v/>
      </c>
      <c r="G118" s="64" t="str">
        <f aca="true">IF(B118&lt;&gt;"",INDIRECT("ST!I"&amp;MATCH(C118,ST!$D$1:$D$395,-1))+(C118-INDIRECT("ST!D"&amp;MATCH(C118,ST!$D$1:$D$395,-1)))*(INDIRECT("ST!I"&amp;MATCH(C118,ST!$D$1:$D$395,-1)+1)-INDIRECT("ST!I"&amp;MATCH(C118,ST!$D$1:$D$395,-1)))/(INDIRECT("ST!D"&amp;MATCH(C118,ST!$D$1:$D$395,-1)+1)-INDIRECT("ST!D"&amp;MATCH(C118,ST!$D$1:$D$395,-1))),"")</f>
        <v/>
      </c>
      <c r="H118" s="64" t="str">
        <f aca="false">IF(B118&lt;&gt;"",INPUT!$C$4*(G118-$G$12),"")</f>
        <v/>
      </c>
      <c r="I118" s="65" t="str">
        <f aca="false">IF(B118&lt;&gt;"",(INPUT!$C$5/12/B118/3+0.5*INPUT!$C$4*((E118-$E$12)/(D118-$D$12)-$F$12)-INPUT!$C$12)*1000,"")</f>
        <v/>
      </c>
      <c r="J118" s="65" t="str">
        <f aca="false">IF(B118&lt;&gt;"",INPUT!$C$6*5280/60^2*SIN(INPUT!$C$7*2*PI()/360)*(H118-B118*3/INPUT!$C$2)/3/B118*1000,"")</f>
        <v/>
      </c>
      <c r="K118" s="65" t="str">
        <f aca="false">IF(AND(B118&lt;&gt;"",B118&lt;=INPUT!$C$13),B118*3*12*(INPUT!$C$15/1000+INPUT!$C$12 -0.5*INPUT!$C$4*((E118-$E$12)/(D118-$D$12)-$F$12))-INPUT!$C$5,"")</f>
        <v/>
      </c>
      <c r="L118" s="65" t="str">
        <f aca="false">IF(AND(B118&lt;&gt;"",B118&lt;=INPUT!$C$13),B118*3*12*( -0.5*INPUT!$C$4*((E118-$E$12)/(D118-$D$12)-$F$12))-INPUT!$C$5,"")</f>
        <v/>
      </c>
    </row>
    <row r="119" customFormat="false" ht="12.8" hidden="false" customHeight="false" outlineLevel="0" collapsed="false">
      <c r="B119" s="60" t="str">
        <f aca="false">IF(B118="","",IF(B118+$C$9&lt;=INPUT!$C$13,B118+$C$9,""))</f>
        <v/>
      </c>
      <c r="C119" s="60" t="str">
        <f aca="true">IF(B119&lt;&gt;"",INDIRECT("ST!D"&amp;MATCH(D119,ST!$K$1:$K$395))+(D119-INDIRECT("ST!K"&amp;MATCH(D119,ST!$K$1:$K$395)))*(INDIRECT("ST!D"&amp;MATCH(D119,ST!$K$1:$K$395)+1)-INDIRECT("ST!D"&amp;MATCH(D119,ST!$K$1:$K$395)))/(INDIRECT("ST!K"&amp;MATCH(D119,ST!$K$1:$K$395)+1)-INDIRECT("ST!K"&amp;MATCH(D119,ST!$K$1:$K$395))),"")</f>
        <v/>
      </c>
      <c r="D119" s="61" t="str">
        <f aca="false">IF(B119&lt;&gt;"",$D$12+B119*3/INPUT!$C$4,"")</f>
        <v/>
      </c>
      <c r="E119" s="62" t="str">
        <f aca="true">IF(B119&lt;&gt;"",INDIRECT("ST!N"&amp;MATCH(C119,ST!$D$1:$D$395,-1))+(C119-INDIRECT("ST!D"&amp;MATCH(C119,ST!$D$1:$D$395,-1)))*(INDIRECT("ST!N"&amp;MATCH(C119,ST!$D$1:$D$395,-1)+1)-INDIRECT("ST!N"&amp;MATCH(C119,ST!$D$1:$D$395,-1)))/(INDIRECT("ST!D"&amp;MATCH(C119,ST!$D$1:$D$395,-1)+1)-INDIRECT("ST!D"&amp;MATCH(C119,ST!$D$1:$D$395,-1))),"")</f>
        <v/>
      </c>
      <c r="F119" s="63" t="str">
        <f aca="true">IF(B119&lt;&gt;"",INDIRECT("ST!M"&amp;MATCH(C119,ST!$D$1:$D$395,-1))+(C119-INDIRECT("ST!D"&amp;MATCH(C119,ST!$D$1:$D$395,-1)))*(INDIRECT("ST!M"&amp;MATCH(C119,ST!$D$1:$D$395,-1)+1)-INDIRECT("ST!M"&amp;MATCH(C119,ST!$D$1:$D$395,-1)))/(INDIRECT("ST!D"&amp;MATCH(C119,ST!$D$1:$D$395,-1)+1)-INDIRECT("ST!D"&amp;MATCH(C119,ST!$D$1:$D$395,-1))),"")</f>
        <v/>
      </c>
      <c r="G119" s="64" t="str">
        <f aca="true">IF(B119&lt;&gt;"",INDIRECT("ST!I"&amp;MATCH(C119,ST!$D$1:$D$395,-1))+(C119-INDIRECT("ST!D"&amp;MATCH(C119,ST!$D$1:$D$395,-1)))*(INDIRECT("ST!I"&amp;MATCH(C119,ST!$D$1:$D$395,-1)+1)-INDIRECT("ST!I"&amp;MATCH(C119,ST!$D$1:$D$395,-1)))/(INDIRECT("ST!D"&amp;MATCH(C119,ST!$D$1:$D$395,-1)+1)-INDIRECT("ST!D"&amp;MATCH(C119,ST!$D$1:$D$395,-1))),"")</f>
        <v/>
      </c>
      <c r="H119" s="64" t="str">
        <f aca="false">IF(B119&lt;&gt;"",INPUT!$C$4*(G119-$G$12),"")</f>
        <v/>
      </c>
      <c r="I119" s="65" t="str">
        <f aca="false">IF(B119&lt;&gt;"",(INPUT!$C$5/12/B119/3+0.5*INPUT!$C$4*((E119-$E$12)/(D119-$D$12)-$F$12)-INPUT!$C$12)*1000,"")</f>
        <v/>
      </c>
      <c r="J119" s="65" t="str">
        <f aca="false">IF(B119&lt;&gt;"",INPUT!$C$6*5280/60^2*SIN(INPUT!$C$7*2*PI()/360)*(H119-B119*3/INPUT!$C$2)/3/B119*1000,"")</f>
        <v/>
      </c>
      <c r="K119" s="65" t="str">
        <f aca="false">IF(AND(B119&lt;&gt;"",B119&lt;=INPUT!$C$13),B119*3*12*(INPUT!$C$15/1000+INPUT!$C$12 -0.5*INPUT!$C$4*((E119-$E$12)/(D119-$D$12)-$F$12))-INPUT!$C$5,"")</f>
        <v/>
      </c>
      <c r="L119" s="65" t="str">
        <f aca="false">IF(AND(B119&lt;&gt;"",B119&lt;=INPUT!$C$13),B119*3*12*( -0.5*INPUT!$C$4*((E119-$E$12)/(D119-$D$12)-$F$12))-INPUT!$C$5,"")</f>
        <v/>
      </c>
    </row>
    <row r="120" customFormat="false" ht="12.8" hidden="false" customHeight="false" outlineLevel="0" collapsed="false">
      <c r="B120" s="60" t="str">
        <f aca="false">IF(B119="","",IF(B119+$C$9&lt;=INPUT!$C$13,B119+$C$9,""))</f>
        <v/>
      </c>
      <c r="C120" s="60" t="str">
        <f aca="true">IF(B120&lt;&gt;"",INDIRECT("ST!D"&amp;MATCH(D120,ST!$K$1:$K$395))+(D120-INDIRECT("ST!K"&amp;MATCH(D120,ST!$K$1:$K$395)))*(INDIRECT("ST!D"&amp;MATCH(D120,ST!$K$1:$K$395)+1)-INDIRECT("ST!D"&amp;MATCH(D120,ST!$K$1:$K$395)))/(INDIRECT("ST!K"&amp;MATCH(D120,ST!$K$1:$K$395)+1)-INDIRECT("ST!K"&amp;MATCH(D120,ST!$K$1:$K$395))),"")</f>
        <v/>
      </c>
      <c r="D120" s="61" t="str">
        <f aca="false">IF(B120&lt;&gt;"",$D$12+B120*3/INPUT!$C$4,"")</f>
        <v/>
      </c>
      <c r="E120" s="62" t="str">
        <f aca="true">IF(B120&lt;&gt;"",INDIRECT("ST!N"&amp;MATCH(C120,ST!$D$1:$D$395,-1))+(C120-INDIRECT("ST!D"&amp;MATCH(C120,ST!$D$1:$D$395,-1)))*(INDIRECT("ST!N"&amp;MATCH(C120,ST!$D$1:$D$395,-1)+1)-INDIRECT("ST!N"&amp;MATCH(C120,ST!$D$1:$D$395,-1)))/(INDIRECT("ST!D"&amp;MATCH(C120,ST!$D$1:$D$395,-1)+1)-INDIRECT("ST!D"&amp;MATCH(C120,ST!$D$1:$D$395,-1))),"")</f>
        <v/>
      </c>
      <c r="F120" s="63" t="str">
        <f aca="true">IF(B120&lt;&gt;"",INDIRECT("ST!M"&amp;MATCH(C120,ST!$D$1:$D$395,-1))+(C120-INDIRECT("ST!D"&amp;MATCH(C120,ST!$D$1:$D$395,-1)))*(INDIRECT("ST!M"&amp;MATCH(C120,ST!$D$1:$D$395,-1)+1)-INDIRECT("ST!M"&amp;MATCH(C120,ST!$D$1:$D$395,-1)))/(INDIRECT("ST!D"&amp;MATCH(C120,ST!$D$1:$D$395,-1)+1)-INDIRECT("ST!D"&amp;MATCH(C120,ST!$D$1:$D$395,-1))),"")</f>
        <v/>
      </c>
      <c r="G120" s="64" t="str">
        <f aca="true">IF(B120&lt;&gt;"",INDIRECT("ST!I"&amp;MATCH(C120,ST!$D$1:$D$395,-1))+(C120-INDIRECT("ST!D"&amp;MATCH(C120,ST!$D$1:$D$395,-1)))*(INDIRECT("ST!I"&amp;MATCH(C120,ST!$D$1:$D$395,-1)+1)-INDIRECT("ST!I"&amp;MATCH(C120,ST!$D$1:$D$395,-1)))/(INDIRECT("ST!D"&amp;MATCH(C120,ST!$D$1:$D$395,-1)+1)-INDIRECT("ST!D"&amp;MATCH(C120,ST!$D$1:$D$395,-1))),"")</f>
        <v/>
      </c>
      <c r="H120" s="64" t="str">
        <f aca="false">IF(B120&lt;&gt;"",INPUT!$C$4*(G120-$G$12),"")</f>
        <v/>
      </c>
      <c r="I120" s="65" t="str">
        <f aca="false">IF(B120&lt;&gt;"",(INPUT!$C$5/12/B120/3+0.5*INPUT!$C$4*((E120-$E$12)/(D120-$D$12)-$F$12)-INPUT!$C$12)*1000,"")</f>
        <v/>
      </c>
      <c r="J120" s="65" t="str">
        <f aca="false">IF(B120&lt;&gt;"",INPUT!$C$6*5280/60^2*SIN(INPUT!$C$7*2*PI()/360)*(H120-B120*3/INPUT!$C$2)/3/B120*1000,"")</f>
        <v/>
      </c>
      <c r="K120" s="65" t="str">
        <f aca="false">IF(AND(B120&lt;&gt;"",B120&lt;=INPUT!$C$13),B120*3*12*(INPUT!$C$15/1000+INPUT!$C$12 -0.5*INPUT!$C$4*((E120-$E$12)/(D120-$D$12)-$F$12))-INPUT!$C$5,"")</f>
        <v/>
      </c>
      <c r="L120" s="65" t="str">
        <f aca="false">IF(AND(B120&lt;&gt;"",B120&lt;=INPUT!$C$13),B120*3*12*( -0.5*INPUT!$C$4*((E120-$E$12)/(D120-$D$12)-$F$12))-INPUT!$C$5,"")</f>
        <v/>
      </c>
    </row>
    <row r="121" customFormat="false" ht="12.8" hidden="false" customHeight="false" outlineLevel="0" collapsed="false">
      <c r="B121" s="60" t="str">
        <f aca="false">IF(B120="","",IF(B120+$C$9&lt;=INPUT!$C$13,B120+$C$9,""))</f>
        <v/>
      </c>
      <c r="C121" s="60" t="str">
        <f aca="true">IF(B121&lt;&gt;"",INDIRECT("ST!D"&amp;MATCH(D121,ST!$K$1:$K$395))+(D121-INDIRECT("ST!K"&amp;MATCH(D121,ST!$K$1:$K$395)))*(INDIRECT("ST!D"&amp;MATCH(D121,ST!$K$1:$K$395)+1)-INDIRECT("ST!D"&amp;MATCH(D121,ST!$K$1:$K$395)))/(INDIRECT("ST!K"&amp;MATCH(D121,ST!$K$1:$K$395)+1)-INDIRECT("ST!K"&amp;MATCH(D121,ST!$K$1:$K$395))),"")</f>
        <v/>
      </c>
      <c r="D121" s="61" t="str">
        <f aca="false">IF(B121&lt;&gt;"",$D$12+B121*3/INPUT!$C$4,"")</f>
        <v/>
      </c>
      <c r="E121" s="62" t="str">
        <f aca="true">IF(B121&lt;&gt;"",INDIRECT("ST!N"&amp;MATCH(C121,ST!$D$1:$D$395,-1))+(C121-INDIRECT("ST!D"&amp;MATCH(C121,ST!$D$1:$D$395,-1)))*(INDIRECT("ST!N"&amp;MATCH(C121,ST!$D$1:$D$395,-1)+1)-INDIRECT("ST!N"&amp;MATCH(C121,ST!$D$1:$D$395,-1)))/(INDIRECT("ST!D"&amp;MATCH(C121,ST!$D$1:$D$395,-1)+1)-INDIRECT("ST!D"&amp;MATCH(C121,ST!$D$1:$D$395,-1))),"")</f>
        <v/>
      </c>
      <c r="F121" s="63" t="str">
        <f aca="true">IF(B121&lt;&gt;"",INDIRECT("ST!M"&amp;MATCH(C121,ST!$D$1:$D$395,-1))+(C121-INDIRECT("ST!D"&amp;MATCH(C121,ST!$D$1:$D$395,-1)))*(INDIRECT("ST!M"&amp;MATCH(C121,ST!$D$1:$D$395,-1)+1)-INDIRECT("ST!M"&amp;MATCH(C121,ST!$D$1:$D$395,-1)))/(INDIRECT("ST!D"&amp;MATCH(C121,ST!$D$1:$D$395,-1)+1)-INDIRECT("ST!D"&amp;MATCH(C121,ST!$D$1:$D$395,-1))),"")</f>
        <v/>
      </c>
      <c r="G121" s="64" t="str">
        <f aca="true">IF(B121&lt;&gt;"",INDIRECT("ST!I"&amp;MATCH(C121,ST!$D$1:$D$395,-1))+(C121-INDIRECT("ST!D"&amp;MATCH(C121,ST!$D$1:$D$395,-1)))*(INDIRECT("ST!I"&amp;MATCH(C121,ST!$D$1:$D$395,-1)+1)-INDIRECT("ST!I"&amp;MATCH(C121,ST!$D$1:$D$395,-1)))/(INDIRECT("ST!D"&amp;MATCH(C121,ST!$D$1:$D$395,-1)+1)-INDIRECT("ST!D"&amp;MATCH(C121,ST!$D$1:$D$395,-1))),"")</f>
        <v/>
      </c>
      <c r="H121" s="64" t="str">
        <f aca="false">IF(B121&lt;&gt;"",INPUT!$C$4*(G121-$G$12),"")</f>
        <v/>
      </c>
      <c r="I121" s="65" t="str">
        <f aca="false">IF(B121&lt;&gt;"",(INPUT!$C$5/12/B121/3+0.5*INPUT!$C$4*((E121-$E$12)/(D121-$D$12)-$F$12)-INPUT!$C$12)*1000,"")</f>
        <v/>
      </c>
      <c r="J121" s="65" t="str">
        <f aca="false">IF(B121&lt;&gt;"",INPUT!$C$6*5280/60^2*SIN(INPUT!$C$7*2*PI()/360)*(H121-B121*3/INPUT!$C$2)/3/B121*1000,"")</f>
        <v/>
      </c>
      <c r="K121" s="65" t="str">
        <f aca="false">IF(AND(B121&lt;&gt;"",B121&lt;=INPUT!$C$13),B121*3*12*(INPUT!$C$15/1000+INPUT!$C$12 -0.5*INPUT!$C$4*((E121-$E$12)/(D121-$D$12)-$F$12))-INPUT!$C$5,"")</f>
        <v/>
      </c>
      <c r="L121" s="65" t="str">
        <f aca="false">IF(AND(B121&lt;&gt;"",B121&lt;=INPUT!$C$13),B121*3*12*( -0.5*INPUT!$C$4*((E121-$E$12)/(D121-$D$12)-$F$12))-INPUT!$C$5,"")</f>
        <v/>
      </c>
    </row>
    <row r="122" customFormat="false" ht="12.8" hidden="false" customHeight="false" outlineLevel="0" collapsed="false">
      <c r="B122" s="60" t="str">
        <f aca="false">IF(B121="","",IF(B121+$C$9&lt;=INPUT!$C$13,B121+$C$9,""))</f>
        <v/>
      </c>
      <c r="C122" s="60" t="str">
        <f aca="true">IF(B122&lt;&gt;"",INDIRECT("ST!D"&amp;MATCH(D122,ST!$K$1:$K$395))+(D122-INDIRECT("ST!K"&amp;MATCH(D122,ST!$K$1:$K$395)))*(INDIRECT("ST!D"&amp;MATCH(D122,ST!$K$1:$K$395)+1)-INDIRECT("ST!D"&amp;MATCH(D122,ST!$K$1:$K$395)))/(INDIRECT("ST!K"&amp;MATCH(D122,ST!$K$1:$K$395)+1)-INDIRECT("ST!K"&amp;MATCH(D122,ST!$K$1:$K$395))),"")</f>
        <v/>
      </c>
      <c r="D122" s="61" t="str">
        <f aca="false">IF(B122&lt;&gt;"",$D$12+B122*3/INPUT!$C$4,"")</f>
        <v/>
      </c>
      <c r="E122" s="62" t="str">
        <f aca="true">IF(B122&lt;&gt;"",INDIRECT("ST!N"&amp;MATCH(C122,ST!$D$1:$D$395,-1))+(C122-INDIRECT("ST!D"&amp;MATCH(C122,ST!$D$1:$D$395,-1)))*(INDIRECT("ST!N"&amp;MATCH(C122,ST!$D$1:$D$395,-1)+1)-INDIRECT("ST!N"&amp;MATCH(C122,ST!$D$1:$D$395,-1)))/(INDIRECT("ST!D"&amp;MATCH(C122,ST!$D$1:$D$395,-1)+1)-INDIRECT("ST!D"&amp;MATCH(C122,ST!$D$1:$D$395,-1))),"")</f>
        <v/>
      </c>
      <c r="F122" s="63" t="str">
        <f aca="true">IF(B122&lt;&gt;"",INDIRECT("ST!M"&amp;MATCH(C122,ST!$D$1:$D$395,-1))+(C122-INDIRECT("ST!D"&amp;MATCH(C122,ST!$D$1:$D$395,-1)))*(INDIRECT("ST!M"&amp;MATCH(C122,ST!$D$1:$D$395,-1)+1)-INDIRECT("ST!M"&amp;MATCH(C122,ST!$D$1:$D$395,-1)))/(INDIRECT("ST!D"&amp;MATCH(C122,ST!$D$1:$D$395,-1)+1)-INDIRECT("ST!D"&amp;MATCH(C122,ST!$D$1:$D$395,-1))),"")</f>
        <v/>
      </c>
      <c r="G122" s="64" t="str">
        <f aca="true">IF(B122&lt;&gt;"",INDIRECT("ST!I"&amp;MATCH(C122,ST!$D$1:$D$395,-1))+(C122-INDIRECT("ST!D"&amp;MATCH(C122,ST!$D$1:$D$395,-1)))*(INDIRECT("ST!I"&amp;MATCH(C122,ST!$D$1:$D$395,-1)+1)-INDIRECT("ST!I"&amp;MATCH(C122,ST!$D$1:$D$395,-1)))/(INDIRECT("ST!D"&amp;MATCH(C122,ST!$D$1:$D$395,-1)+1)-INDIRECT("ST!D"&amp;MATCH(C122,ST!$D$1:$D$395,-1))),"")</f>
        <v/>
      </c>
      <c r="H122" s="64" t="str">
        <f aca="false">IF(B122&lt;&gt;"",INPUT!$C$4*(G122-$G$12),"")</f>
        <v/>
      </c>
      <c r="I122" s="65" t="str">
        <f aca="false">IF(B122&lt;&gt;"",(INPUT!$C$5/12/B122/3+0.5*INPUT!$C$4*((E122-$E$12)/(D122-$D$12)-$F$12)-INPUT!$C$12)*1000,"")</f>
        <v/>
      </c>
      <c r="J122" s="65" t="str">
        <f aca="false">IF(B122&lt;&gt;"",INPUT!$C$6*5280/60^2*SIN(INPUT!$C$7*2*PI()/360)*(H122-B122*3/INPUT!$C$2)/3/B122*1000,"")</f>
        <v/>
      </c>
      <c r="K122" s="65" t="str">
        <f aca="false">IF(AND(B122&lt;&gt;"",B122&lt;=INPUT!$C$13),B122*3*12*(INPUT!$C$15/1000+INPUT!$C$12 -0.5*INPUT!$C$4*((E122-$E$12)/(D122-$D$12)-$F$12))-INPUT!$C$5,"")</f>
        <v/>
      </c>
      <c r="L122" s="65" t="str">
        <f aca="false">IF(AND(B122&lt;&gt;"",B122&lt;=INPUT!$C$13),B122*3*12*( -0.5*INPUT!$C$4*((E122-$E$12)/(D122-$D$12)-$F$12))-INPUT!$C$5,"")</f>
        <v/>
      </c>
    </row>
    <row r="123" customFormat="false" ht="12.8" hidden="false" customHeight="false" outlineLevel="0" collapsed="false">
      <c r="B123" s="60" t="str">
        <f aca="false">IF(B122="","",IF(B122+$C$9&lt;=INPUT!$C$13,B122+$C$9,""))</f>
        <v/>
      </c>
      <c r="C123" s="60" t="str">
        <f aca="true">IF(B123&lt;&gt;"",INDIRECT("ST!D"&amp;MATCH(D123,ST!$K$1:$K$395))+(D123-INDIRECT("ST!K"&amp;MATCH(D123,ST!$K$1:$K$395)))*(INDIRECT("ST!D"&amp;MATCH(D123,ST!$K$1:$K$395)+1)-INDIRECT("ST!D"&amp;MATCH(D123,ST!$K$1:$K$395)))/(INDIRECT("ST!K"&amp;MATCH(D123,ST!$K$1:$K$395)+1)-INDIRECT("ST!K"&amp;MATCH(D123,ST!$K$1:$K$395))),"")</f>
        <v/>
      </c>
      <c r="D123" s="61" t="str">
        <f aca="false">IF(B123&lt;&gt;"",$D$12+B123*3/INPUT!$C$4,"")</f>
        <v/>
      </c>
      <c r="E123" s="62" t="str">
        <f aca="true">IF(B123&lt;&gt;"",INDIRECT("ST!N"&amp;MATCH(C123,ST!$D$1:$D$395,-1))+(C123-INDIRECT("ST!D"&amp;MATCH(C123,ST!$D$1:$D$395,-1)))*(INDIRECT("ST!N"&amp;MATCH(C123,ST!$D$1:$D$395,-1)+1)-INDIRECT("ST!N"&amp;MATCH(C123,ST!$D$1:$D$395,-1)))/(INDIRECT("ST!D"&amp;MATCH(C123,ST!$D$1:$D$395,-1)+1)-INDIRECT("ST!D"&amp;MATCH(C123,ST!$D$1:$D$395,-1))),"")</f>
        <v/>
      </c>
      <c r="F123" s="63" t="str">
        <f aca="true">IF(B123&lt;&gt;"",INDIRECT("ST!M"&amp;MATCH(C123,ST!$D$1:$D$395,-1))+(C123-INDIRECT("ST!D"&amp;MATCH(C123,ST!$D$1:$D$395,-1)))*(INDIRECT("ST!M"&amp;MATCH(C123,ST!$D$1:$D$395,-1)+1)-INDIRECT("ST!M"&amp;MATCH(C123,ST!$D$1:$D$395,-1)))/(INDIRECT("ST!D"&amp;MATCH(C123,ST!$D$1:$D$395,-1)+1)-INDIRECT("ST!D"&amp;MATCH(C123,ST!$D$1:$D$395,-1))),"")</f>
        <v/>
      </c>
      <c r="G123" s="64" t="str">
        <f aca="true">IF(B123&lt;&gt;"",INDIRECT("ST!I"&amp;MATCH(C123,ST!$D$1:$D$395,-1))+(C123-INDIRECT("ST!D"&amp;MATCH(C123,ST!$D$1:$D$395,-1)))*(INDIRECT("ST!I"&amp;MATCH(C123,ST!$D$1:$D$395,-1)+1)-INDIRECT("ST!I"&amp;MATCH(C123,ST!$D$1:$D$395,-1)))/(INDIRECT("ST!D"&amp;MATCH(C123,ST!$D$1:$D$395,-1)+1)-INDIRECT("ST!D"&amp;MATCH(C123,ST!$D$1:$D$395,-1))),"")</f>
        <v/>
      </c>
      <c r="H123" s="64" t="str">
        <f aca="false">IF(B123&lt;&gt;"",INPUT!$C$4*(G123-$G$12),"")</f>
        <v/>
      </c>
      <c r="I123" s="65" t="str">
        <f aca="false">IF(B123&lt;&gt;"",(INPUT!$C$5/12/B123/3+0.5*INPUT!$C$4*((E123-$E$12)/(D123-$D$12)-$F$12)-INPUT!$C$12)*1000,"")</f>
        <v/>
      </c>
      <c r="J123" s="65" t="str">
        <f aca="false">IF(B123&lt;&gt;"",INPUT!$C$6*5280/60^2*SIN(INPUT!$C$7*2*PI()/360)*(H123-B123*3/INPUT!$C$2)/3/B123*1000,"")</f>
        <v/>
      </c>
      <c r="K123" s="65" t="str">
        <f aca="false">IF(AND(B123&lt;&gt;"",B123&lt;=INPUT!$C$13),B123*3*12*(INPUT!$C$15/1000+INPUT!$C$12 -0.5*INPUT!$C$4*((E123-$E$12)/(D123-$D$12)-$F$12))-INPUT!$C$5,"")</f>
        <v/>
      </c>
      <c r="L123" s="65" t="str">
        <f aca="false">IF(AND(B123&lt;&gt;"",B123&lt;=INPUT!$C$13),B123*3*12*( -0.5*INPUT!$C$4*((E123-$E$12)/(D123-$D$12)-$F$12))-INPUT!$C$5,"")</f>
        <v/>
      </c>
    </row>
    <row r="124" customFormat="false" ht="12.8" hidden="false" customHeight="false" outlineLevel="0" collapsed="false">
      <c r="B124" s="60" t="str">
        <f aca="false">IF(B123="","",IF(B123+$C$9&lt;=INPUT!$C$13,B123+$C$9,""))</f>
        <v/>
      </c>
      <c r="C124" s="60" t="str">
        <f aca="true">IF(B124&lt;&gt;"",INDIRECT("ST!D"&amp;MATCH(D124,ST!$K$1:$K$395))+(D124-INDIRECT("ST!K"&amp;MATCH(D124,ST!$K$1:$K$395)))*(INDIRECT("ST!D"&amp;MATCH(D124,ST!$K$1:$K$395)+1)-INDIRECT("ST!D"&amp;MATCH(D124,ST!$K$1:$K$395)))/(INDIRECT("ST!K"&amp;MATCH(D124,ST!$K$1:$K$395)+1)-INDIRECT("ST!K"&amp;MATCH(D124,ST!$K$1:$K$395))),"")</f>
        <v/>
      </c>
      <c r="D124" s="61" t="str">
        <f aca="false">IF(B124&lt;&gt;"",$D$12+B124*3/INPUT!$C$4,"")</f>
        <v/>
      </c>
      <c r="E124" s="62" t="str">
        <f aca="true">IF(B124&lt;&gt;"",INDIRECT("ST!N"&amp;MATCH(C124,ST!$D$1:$D$395,-1))+(C124-INDIRECT("ST!D"&amp;MATCH(C124,ST!$D$1:$D$395,-1)))*(INDIRECT("ST!N"&amp;MATCH(C124,ST!$D$1:$D$395,-1)+1)-INDIRECT("ST!N"&amp;MATCH(C124,ST!$D$1:$D$395,-1)))/(INDIRECT("ST!D"&amp;MATCH(C124,ST!$D$1:$D$395,-1)+1)-INDIRECT("ST!D"&amp;MATCH(C124,ST!$D$1:$D$395,-1))),"")</f>
        <v/>
      </c>
      <c r="F124" s="63" t="str">
        <f aca="true">IF(B124&lt;&gt;"",INDIRECT("ST!M"&amp;MATCH(C124,ST!$D$1:$D$395,-1))+(C124-INDIRECT("ST!D"&amp;MATCH(C124,ST!$D$1:$D$395,-1)))*(INDIRECT("ST!M"&amp;MATCH(C124,ST!$D$1:$D$395,-1)+1)-INDIRECT("ST!M"&amp;MATCH(C124,ST!$D$1:$D$395,-1)))/(INDIRECT("ST!D"&amp;MATCH(C124,ST!$D$1:$D$395,-1)+1)-INDIRECT("ST!D"&amp;MATCH(C124,ST!$D$1:$D$395,-1))),"")</f>
        <v/>
      </c>
      <c r="G124" s="64" t="str">
        <f aca="true">IF(B124&lt;&gt;"",INDIRECT("ST!I"&amp;MATCH(C124,ST!$D$1:$D$395,-1))+(C124-INDIRECT("ST!D"&amp;MATCH(C124,ST!$D$1:$D$395,-1)))*(INDIRECT("ST!I"&amp;MATCH(C124,ST!$D$1:$D$395,-1)+1)-INDIRECT("ST!I"&amp;MATCH(C124,ST!$D$1:$D$395,-1)))/(INDIRECT("ST!D"&amp;MATCH(C124,ST!$D$1:$D$395,-1)+1)-INDIRECT("ST!D"&amp;MATCH(C124,ST!$D$1:$D$395,-1))),"")</f>
        <v/>
      </c>
      <c r="H124" s="64" t="str">
        <f aca="false">IF(B124&lt;&gt;"",INPUT!$C$4*(G124-$G$12),"")</f>
        <v/>
      </c>
      <c r="I124" s="65" t="str">
        <f aca="false">IF(B124&lt;&gt;"",(INPUT!$C$5/12/B124/3+0.5*INPUT!$C$4*((E124-$E$12)/(D124-$D$12)-$F$12)-INPUT!$C$12)*1000,"")</f>
        <v/>
      </c>
      <c r="J124" s="65" t="str">
        <f aca="false">IF(B124&lt;&gt;"",INPUT!$C$6*5280/60^2*SIN(INPUT!$C$7*2*PI()/360)*(H124-B124*3/INPUT!$C$2)/3/B124*1000,"")</f>
        <v/>
      </c>
      <c r="K124" s="65" t="str">
        <f aca="false">IF(AND(B124&lt;&gt;"",B124&lt;=INPUT!$C$13),B124*3*12*(INPUT!$C$15/1000+INPUT!$C$12 -0.5*INPUT!$C$4*((E124-$E$12)/(D124-$D$12)-$F$12))-INPUT!$C$5,"")</f>
        <v/>
      </c>
      <c r="L124" s="65" t="str">
        <f aca="false">IF(AND(B124&lt;&gt;"",B124&lt;=INPUT!$C$13),B124*3*12*( -0.5*INPUT!$C$4*((E124-$E$12)/(D124-$D$12)-$F$12))-INPUT!$C$5,"")</f>
        <v/>
      </c>
    </row>
    <row r="125" customFormat="false" ht="12.8" hidden="false" customHeight="false" outlineLevel="0" collapsed="false">
      <c r="B125" s="60" t="str">
        <f aca="false">IF(B124="","",IF(B124+$C$9&lt;=INPUT!$C$13,B124+$C$9,""))</f>
        <v/>
      </c>
      <c r="C125" s="60" t="str">
        <f aca="true">IF(B125&lt;&gt;"",INDIRECT("ST!D"&amp;MATCH(D125,ST!$K$1:$K$395))+(D125-INDIRECT("ST!K"&amp;MATCH(D125,ST!$K$1:$K$395)))*(INDIRECT("ST!D"&amp;MATCH(D125,ST!$K$1:$K$395)+1)-INDIRECT("ST!D"&amp;MATCH(D125,ST!$K$1:$K$395)))/(INDIRECT("ST!K"&amp;MATCH(D125,ST!$K$1:$K$395)+1)-INDIRECT("ST!K"&amp;MATCH(D125,ST!$K$1:$K$395))),"")</f>
        <v/>
      </c>
      <c r="D125" s="61" t="str">
        <f aca="false">IF(B125&lt;&gt;"",$D$12+B125*3/INPUT!$C$4,"")</f>
        <v/>
      </c>
      <c r="E125" s="62" t="str">
        <f aca="true">IF(B125&lt;&gt;"",INDIRECT("ST!N"&amp;MATCH(C125,ST!$D$1:$D$395,-1))+(C125-INDIRECT("ST!D"&amp;MATCH(C125,ST!$D$1:$D$395,-1)))*(INDIRECT("ST!N"&amp;MATCH(C125,ST!$D$1:$D$395,-1)+1)-INDIRECT("ST!N"&amp;MATCH(C125,ST!$D$1:$D$395,-1)))/(INDIRECT("ST!D"&amp;MATCH(C125,ST!$D$1:$D$395,-1)+1)-INDIRECT("ST!D"&amp;MATCH(C125,ST!$D$1:$D$395,-1))),"")</f>
        <v/>
      </c>
      <c r="F125" s="63" t="str">
        <f aca="true">IF(B125&lt;&gt;"",INDIRECT("ST!M"&amp;MATCH(C125,ST!$D$1:$D$395,-1))+(C125-INDIRECT("ST!D"&amp;MATCH(C125,ST!$D$1:$D$395,-1)))*(INDIRECT("ST!M"&amp;MATCH(C125,ST!$D$1:$D$395,-1)+1)-INDIRECT("ST!M"&amp;MATCH(C125,ST!$D$1:$D$395,-1)))/(INDIRECT("ST!D"&amp;MATCH(C125,ST!$D$1:$D$395,-1)+1)-INDIRECT("ST!D"&amp;MATCH(C125,ST!$D$1:$D$395,-1))),"")</f>
        <v/>
      </c>
      <c r="G125" s="64" t="str">
        <f aca="true">IF(B125&lt;&gt;"",INDIRECT("ST!I"&amp;MATCH(C125,ST!$D$1:$D$395,-1))+(C125-INDIRECT("ST!D"&amp;MATCH(C125,ST!$D$1:$D$395,-1)))*(INDIRECT("ST!I"&amp;MATCH(C125,ST!$D$1:$D$395,-1)+1)-INDIRECT("ST!I"&amp;MATCH(C125,ST!$D$1:$D$395,-1)))/(INDIRECT("ST!D"&amp;MATCH(C125,ST!$D$1:$D$395,-1)+1)-INDIRECT("ST!D"&amp;MATCH(C125,ST!$D$1:$D$395,-1))),"")</f>
        <v/>
      </c>
      <c r="H125" s="64" t="str">
        <f aca="false">IF(B125&lt;&gt;"",INPUT!$C$4*(G125-$G$12),"")</f>
        <v/>
      </c>
      <c r="I125" s="65" t="str">
        <f aca="false">IF(B125&lt;&gt;"",(INPUT!$C$5/12/B125/3+0.5*INPUT!$C$4*((E125-$E$12)/(D125-$D$12)-$F$12)-INPUT!$C$12)*1000,"")</f>
        <v/>
      </c>
      <c r="J125" s="65" t="str">
        <f aca="false">IF(B125&lt;&gt;"",INPUT!$C$6*5280/60^2*SIN(INPUT!$C$7*2*PI()/360)*(H125-B125*3/INPUT!$C$2)/3/B125*1000,"")</f>
        <v/>
      </c>
      <c r="K125" s="65" t="str">
        <f aca="false">IF(AND(B125&lt;&gt;"",B125&lt;=INPUT!$C$13),B125*3*12*(INPUT!$C$15/1000+INPUT!$C$12 -0.5*INPUT!$C$4*((E125-$E$12)/(D125-$D$12)-$F$12))-INPUT!$C$5,"")</f>
        <v/>
      </c>
      <c r="L125" s="65" t="str">
        <f aca="false">IF(AND(B125&lt;&gt;"",B125&lt;=INPUT!$C$13),B125*3*12*( -0.5*INPUT!$C$4*((E125-$E$12)/(D125-$D$12)-$F$12))-INPUT!$C$5,"")</f>
        <v/>
      </c>
    </row>
    <row r="126" customFormat="false" ht="12.8" hidden="false" customHeight="false" outlineLevel="0" collapsed="false">
      <c r="B126" s="60" t="str">
        <f aca="false">IF(B125="","",IF(B125+$C$9&lt;=INPUT!$C$13,B125+$C$9,""))</f>
        <v/>
      </c>
      <c r="C126" s="60" t="str">
        <f aca="true">IF(B126&lt;&gt;"",INDIRECT("ST!D"&amp;MATCH(D126,ST!$K$1:$K$395))+(D126-INDIRECT("ST!K"&amp;MATCH(D126,ST!$K$1:$K$395)))*(INDIRECT("ST!D"&amp;MATCH(D126,ST!$K$1:$K$395)+1)-INDIRECT("ST!D"&amp;MATCH(D126,ST!$K$1:$K$395)))/(INDIRECT("ST!K"&amp;MATCH(D126,ST!$K$1:$K$395)+1)-INDIRECT("ST!K"&amp;MATCH(D126,ST!$K$1:$K$395))),"")</f>
        <v/>
      </c>
      <c r="D126" s="61" t="str">
        <f aca="false">IF(B126&lt;&gt;"",$D$12+B126*3/INPUT!$C$4,"")</f>
        <v/>
      </c>
      <c r="E126" s="62" t="str">
        <f aca="true">IF(B126&lt;&gt;"",INDIRECT("ST!N"&amp;MATCH(C126,ST!$D$1:$D$395,-1))+(C126-INDIRECT("ST!D"&amp;MATCH(C126,ST!$D$1:$D$395,-1)))*(INDIRECT("ST!N"&amp;MATCH(C126,ST!$D$1:$D$395,-1)+1)-INDIRECT("ST!N"&amp;MATCH(C126,ST!$D$1:$D$395,-1)))/(INDIRECT("ST!D"&amp;MATCH(C126,ST!$D$1:$D$395,-1)+1)-INDIRECT("ST!D"&amp;MATCH(C126,ST!$D$1:$D$395,-1))),"")</f>
        <v/>
      </c>
      <c r="F126" s="63" t="str">
        <f aca="true">IF(B126&lt;&gt;"",INDIRECT("ST!M"&amp;MATCH(C126,ST!$D$1:$D$395,-1))+(C126-INDIRECT("ST!D"&amp;MATCH(C126,ST!$D$1:$D$395,-1)))*(INDIRECT("ST!M"&amp;MATCH(C126,ST!$D$1:$D$395,-1)+1)-INDIRECT("ST!M"&amp;MATCH(C126,ST!$D$1:$D$395,-1)))/(INDIRECT("ST!D"&amp;MATCH(C126,ST!$D$1:$D$395,-1)+1)-INDIRECT("ST!D"&amp;MATCH(C126,ST!$D$1:$D$395,-1))),"")</f>
        <v/>
      </c>
      <c r="G126" s="64" t="str">
        <f aca="true">IF(B126&lt;&gt;"",INDIRECT("ST!I"&amp;MATCH(C126,ST!$D$1:$D$395,-1))+(C126-INDIRECT("ST!D"&amp;MATCH(C126,ST!$D$1:$D$395,-1)))*(INDIRECT("ST!I"&amp;MATCH(C126,ST!$D$1:$D$395,-1)+1)-INDIRECT("ST!I"&amp;MATCH(C126,ST!$D$1:$D$395,-1)))/(INDIRECT("ST!D"&amp;MATCH(C126,ST!$D$1:$D$395,-1)+1)-INDIRECT("ST!D"&amp;MATCH(C126,ST!$D$1:$D$395,-1))),"")</f>
        <v/>
      </c>
      <c r="H126" s="64" t="str">
        <f aca="false">IF(B126&lt;&gt;"",INPUT!$C$4*(G126-$G$12),"")</f>
        <v/>
      </c>
      <c r="I126" s="65" t="str">
        <f aca="false">IF(B126&lt;&gt;"",(INPUT!$C$5/12/B126/3+0.5*INPUT!$C$4*((E126-$E$12)/(D126-$D$12)-$F$12)-INPUT!$C$12)*1000,"")</f>
        <v/>
      </c>
      <c r="J126" s="65" t="str">
        <f aca="false">IF(B126&lt;&gt;"",INPUT!$C$6*5280/60^2*SIN(INPUT!$C$7*2*PI()/360)*(H126-B126*3/INPUT!$C$2)/3/B126*1000,"")</f>
        <v/>
      </c>
      <c r="K126" s="65" t="str">
        <f aca="false">IF(AND(B126&lt;&gt;"",B126&lt;=INPUT!$C$13),B126*3*12*(INPUT!$C$15/1000+INPUT!$C$12 -0.5*INPUT!$C$4*((E126-$E$12)/(D126-$D$12)-$F$12))-INPUT!$C$5,"")</f>
        <v/>
      </c>
      <c r="L126" s="65" t="str">
        <f aca="false">IF(AND(B126&lt;&gt;"",B126&lt;=INPUT!$C$13),B126*3*12*( -0.5*INPUT!$C$4*((E126-$E$12)/(D126-$D$12)-$F$12))-INPUT!$C$5,"")</f>
        <v/>
      </c>
    </row>
    <row r="127" customFormat="false" ht="12.8" hidden="false" customHeight="false" outlineLevel="0" collapsed="false">
      <c r="B127" s="60" t="str">
        <f aca="false">IF(B126="","",IF(B126+$C$9&lt;=INPUT!$C$13,B126+$C$9,""))</f>
        <v/>
      </c>
      <c r="C127" s="60" t="str">
        <f aca="true">IF(B127&lt;&gt;"",INDIRECT("ST!D"&amp;MATCH(D127,ST!$K$1:$K$395))+(D127-INDIRECT("ST!K"&amp;MATCH(D127,ST!$K$1:$K$395)))*(INDIRECT("ST!D"&amp;MATCH(D127,ST!$K$1:$K$395)+1)-INDIRECT("ST!D"&amp;MATCH(D127,ST!$K$1:$K$395)))/(INDIRECT("ST!K"&amp;MATCH(D127,ST!$K$1:$K$395)+1)-INDIRECT("ST!K"&amp;MATCH(D127,ST!$K$1:$K$395))),"")</f>
        <v/>
      </c>
      <c r="D127" s="61" t="str">
        <f aca="false">IF(B127&lt;&gt;"",$D$12+B127*3/INPUT!$C$4,"")</f>
        <v/>
      </c>
      <c r="E127" s="62" t="str">
        <f aca="true">IF(B127&lt;&gt;"",INDIRECT("ST!N"&amp;MATCH(C127,ST!$D$1:$D$395,-1))+(C127-INDIRECT("ST!D"&amp;MATCH(C127,ST!$D$1:$D$395,-1)))*(INDIRECT("ST!N"&amp;MATCH(C127,ST!$D$1:$D$395,-1)+1)-INDIRECT("ST!N"&amp;MATCH(C127,ST!$D$1:$D$395,-1)))/(INDIRECT("ST!D"&amp;MATCH(C127,ST!$D$1:$D$395,-1)+1)-INDIRECT("ST!D"&amp;MATCH(C127,ST!$D$1:$D$395,-1))),"")</f>
        <v/>
      </c>
      <c r="F127" s="63" t="str">
        <f aca="true">IF(B127&lt;&gt;"",INDIRECT("ST!M"&amp;MATCH(C127,ST!$D$1:$D$395,-1))+(C127-INDIRECT("ST!D"&amp;MATCH(C127,ST!$D$1:$D$395,-1)))*(INDIRECT("ST!M"&amp;MATCH(C127,ST!$D$1:$D$395,-1)+1)-INDIRECT("ST!M"&amp;MATCH(C127,ST!$D$1:$D$395,-1)))/(INDIRECT("ST!D"&amp;MATCH(C127,ST!$D$1:$D$395,-1)+1)-INDIRECT("ST!D"&amp;MATCH(C127,ST!$D$1:$D$395,-1))),"")</f>
        <v/>
      </c>
      <c r="G127" s="64" t="str">
        <f aca="true">IF(B127&lt;&gt;"",INDIRECT("ST!I"&amp;MATCH(C127,ST!$D$1:$D$395,-1))+(C127-INDIRECT("ST!D"&amp;MATCH(C127,ST!$D$1:$D$395,-1)))*(INDIRECT("ST!I"&amp;MATCH(C127,ST!$D$1:$D$395,-1)+1)-INDIRECT("ST!I"&amp;MATCH(C127,ST!$D$1:$D$395,-1)))/(INDIRECT("ST!D"&amp;MATCH(C127,ST!$D$1:$D$395,-1)+1)-INDIRECT("ST!D"&amp;MATCH(C127,ST!$D$1:$D$395,-1))),"")</f>
        <v/>
      </c>
      <c r="H127" s="64" t="str">
        <f aca="false">IF(B127&lt;&gt;"",INPUT!$C$4*(G127-$G$12),"")</f>
        <v/>
      </c>
      <c r="I127" s="65" t="str">
        <f aca="false">IF(B127&lt;&gt;"",(INPUT!$C$5/12/B127/3+0.5*INPUT!$C$4*((E127-$E$12)/(D127-$D$12)-$F$12)-INPUT!$C$12)*1000,"")</f>
        <v/>
      </c>
      <c r="J127" s="65" t="str">
        <f aca="false">IF(B127&lt;&gt;"",INPUT!$C$6*5280/60^2*SIN(INPUT!$C$7*2*PI()/360)*(H127-B127*3/INPUT!$C$2)/3/B127*1000,"")</f>
        <v/>
      </c>
      <c r="K127" s="65" t="str">
        <f aca="false">IF(AND(B127&lt;&gt;"",B127&lt;=INPUT!$C$13),B127*3*12*(INPUT!$C$15/1000+INPUT!$C$12 -0.5*INPUT!$C$4*((E127-$E$12)/(D127-$D$12)-$F$12))-INPUT!$C$5,"")</f>
        <v/>
      </c>
      <c r="L127" s="65" t="str">
        <f aca="false">IF(AND(B127&lt;&gt;"",B127&lt;=INPUT!$C$13),B127*3*12*( -0.5*INPUT!$C$4*((E127-$E$12)/(D127-$D$12)-$F$12))-INPUT!$C$5,"")</f>
        <v/>
      </c>
    </row>
    <row r="128" customFormat="false" ht="12.8" hidden="false" customHeight="false" outlineLevel="0" collapsed="false">
      <c r="B128" s="60" t="str">
        <f aca="false">IF(B127="","",IF(B127+$C$9&lt;=INPUT!$C$13,B127+$C$9,""))</f>
        <v/>
      </c>
      <c r="C128" s="60" t="str">
        <f aca="true">IF(B128&lt;&gt;"",INDIRECT("ST!D"&amp;MATCH(D128,ST!$K$1:$K$395))+(D128-INDIRECT("ST!K"&amp;MATCH(D128,ST!$K$1:$K$395)))*(INDIRECT("ST!D"&amp;MATCH(D128,ST!$K$1:$K$395)+1)-INDIRECT("ST!D"&amp;MATCH(D128,ST!$K$1:$K$395)))/(INDIRECT("ST!K"&amp;MATCH(D128,ST!$K$1:$K$395)+1)-INDIRECT("ST!K"&amp;MATCH(D128,ST!$K$1:$K$395))),"")</f>
        <v/>
      </c>
      <c r="D128" s="61" t="str">
        <f aca="false">IF(B128&lt;&gt;"",$D$12+B128*3/INPUT!$C$4,"")</f>
        <v/>
      </c>
      <c r="E128" s="62" t="str">
        <f aca="true">IF(B128&lt;&gt;"",INDIRECT("ST!N"&amp;MATCH(C128,ST!$D$1:$D$395,-1))+(C128-INDIRECT("ST!D"&amp;MATCH(C128,ST!$D$1:$D$395,-1)))*(INDIRECT("ST!N"&amp;MATCH(C128,ST!$D$1:$D$395,-1)+1)-INDIRECT("ST!N"&amp;MATCH(C128,ST!$D$1:$D$395,-1)))/(INDIRECT("ST!D"&amp;MATCH(C128,ST!$D$1:$D$395,-1)+1)-INDIRECT("ST!D"&amp;MATCH(C128,ST!$D$1:$D$395,-1))),"")</f>
        <v/>
      </c>
      <c r="F128" s="63" t="str">
        <f aca="true">IF(B128&lt;&gt;"",INDIRECT("ST!M"&amp;MATCH(C128,ST!$D$1:$D$395,-1))+(C128-INDIRECT("ST!D"&amp;MATCH(C128,ST!$D$1:$D$395,-1)))*(INDIRECT("ST!M"&amp;MATCH(C128,ST!$D$1:$D$395,-1)+1)-INDIRECT("ST!M"&amp;MATCH(C128,ST!$D$1:$D$395,-1)))/(INDIRECT("ST!D"&amp;MATCH(C128,ST!$D$1:$D$395,-1)+1)-INDIRECT("ST!D"&amp;MATCH(C128,ST!$D$1:$D$395,-1))),"")</f>
        <v/>
      </c>
      <c r="G128" s="64" t="str">
        <f aca="true">IF(B128&lt;&gt;"",INDIRECT("ST!I"&amp;MATCH(C128,ST!$D$1:$D$395,-1))+(C128-INDIRECT("ST!D"&amp;MATCH(C128,ST!$D$1:$D$395,-1)))*(INDIRECT("ST!I"&amp;MATCH(C128,ST!$D$1:$D$395,-1)+1)-INDIRECT("ST!I"&amp;MATCH(C128,ST!$D$1:$D$395,-1)))/(INDIRECT("ST!D"&amp;MATCH(C128,ST!$D$1:$D$395,-1)+1)-INDIRECT("ST!D"&amp;MATCH(C128,ST!$D$1:$D$395,-1))),"")</f>
        <v/>
      </c>
      <c r="H128" s="64" t="str">
        <f aca="false">IF(B128&lt;&gt;"",INPUT!$C$4*(G128-$G$12),"")</f>
        <v/>
      </c>
      <c r="I128" s="65" t="str">
        <f aca="false">IF(B128&lt;&gt;"",(INPUT!$C$5/12/B128/3+0.5*INPUT!$C$4*((E128-$E$12)/(D128-$D$12)-$F$12)-INPUT!$C$12)*1000,"")</f>
        <v/>
      </c>
      <c r="J128" s="65" t="str">
        <f aca="false">IF(B128&lt;&gt;"",INPUT!$C$6*5280/60^2*SIN(INPUT!$C$7*2*PI()/360)*(H128-B128*3/INPUT!$C$2)/3/B128*1000,"")</f>
        <v/>
      </c>
      <c r="K128" s="65" t="str">
        <f aca="false">IF(AND(B128&lt;&gt;"",B128&lt;=INPUT!$C$13),B128*3*12*(INPUT!$C$15/1000+INPUT!$C$12 -0.5*INPUT!$C$4*((E128-$E$12)/(D128-$D$12)-$F$12))-INPUT!$C$5,"")</f>
        <v/>
      </c>
      <c r="L128" s="65" t="str">
        <f aca="false">IF(AND(B128&lt;&gt;"",B128&lt;=INPUT!$C$13),B128*3*12*( -0.5*INPUT!$C$4*((E128-$E$12)/(D128-$D$12)-$F$12))-INPUT!$C$5,"")</f>
        <v/>
      </c>
    </row>
    <row r="129" customFormat="false" ht="12.8" hidden="false" customHeight="false" outlineLevel="0" collapsed="false">
      <c r="B129" s="60" t="str">
        <f aca="false">IF(B128="","",IF(B128+$C$9&lt;=INPUT!$C$13,B128+$C$9,""))</f>
        <v/>
      </c>
      <c r="C129" s="60" t="str">
        <f aca="true">IF(B129&lt;&gt;"",INDIRECT("ST!D"&amp;MATCH(D129,ST!$K$1:$K$395))+(D129-INDIRECT("ST!K"&amp;MATCH(D129,ST!$K$1:$K$395)))*(INDIRECT("ST!D"&amp;MATCH(D129,ST!$K$1:$K$395)+1)-INDIRECT("ST!D"&amp;MATCH(D129,ST!$K$1:$K$395)))/(INDIRECT("ST!K"&amp;MATCH(D129,ST!$K$1:$K$395)+1)-INDIRECT("ST!K"&amp;MATCH(D129,ST!$K$1:$K$395))),"")</f>
        <v/>
      </c>
      <c r="D129" s="61" t="str">
        <f aca="false">IF(B129&lt;&gt;"",$D$12+B129*3/INPUT!$C$4,"")</f>
        <v/>
      </c>
      <c r="E129" s="62" t="str">
        <f aca="true">IF(B129&lt;&gt;"",INDIRECT("ST!N"&amp;MATCH(C129,ST!$D$1:$D$395,-1))+(C129-INDIRECT("ST!D"&amp;MATCH(C129,ST!$D$1:$D$395,-1)))*(INDIRECT("ST!N"&amp;MATCH(C129,ST!$D$1:$D$395,-1)+1)-INDIRECT("ST!N"&amp;MATCH(C129,ST!$D$1:$D$395,-1)))/(INDIRECT("ST!D"&amp;MATCH(C129,ST!$D$1:$D$395,-1)+1)-INDIRECT("ST!D"&amp;MATCH(C129,ST!$D$1:$D$395,-1))),"")</f>
        <v/>
      </c>
      <c r="F129" s="63" t="str">
        <f aca="true">IF(B129&lt;&gt;"",INDIRECT("ST!M"&amp;MATCH(C129,ST!$D$1:$D$395,-1))+(C129-INDIRECT("ST!D"&amp;MATCH(C129,ST!$D$1:$D$395,-1)))*(INDIRECT("ST!M"&amp;MATCH(C129,ST!$D$1:$D$395,-1)+1)-INDIRECT("ST!M"&amp;MATCH(C129,ST!$D$1:$D$395,-1)))/(INDIRECT("ST!D"&amp;MATCH(C129,ST!$D$1:$D$395,-1)+1)-INDIRECT("ST!D"&amp;MATCH(C129,ST!$D$1:$D$395,-1))),"")</f>
        <v/>
      </c>
      <c r="G129" s="64" t="str">
        <f aca="true">IF(B129&lt;&gt;"",INDIRECT("ST!I"&amp;MATCH(C129,ST!$D$1:$D$395,-1))+(C129-INDIRECT("ST!D"&amp;MATCH(C129,ST!$D$1:$D$395,-1)))*(INDIRECT("ST!I"&amp;MATCH(C129,ST!$D$1:$D$395,-1)+1)-INDIRECT("ST!I"&amp;MATCH(C129,ST!$D$1:$D$395,-1)))/(INDIRECT("ST!D"&amp;MATCH(C129,ST!$D$1:$D$395,-1)+1)-INDIRECT("ST!D"&amp;MATCH(C129,ST!$D$1:$D$395,-1))),"")</f>
        <v/>
      </c>
      <c r="H129" s="64" t="str">
        <f aca="false">IF(B129&lt;&gt;"",INPUT!$C$4*(G129-$G$12),"")</f>
        <v/>
      </c>
      <c r="I129" s="65" t="str">
        <f aca="false">IF(B129&lt;&gt;"",(INPUT!$C$5/12/B129/3+0.5*INPUT!$C$4*((E129-$E$12)/(D129-$D$12)-$F$12)-INPUT!$C$12)*1000,"")</f>
        <v/>
      </c>
      <c r="J129" s="65" t="str">
        <f aca="false">IF(B129&lt;&gt;"",INPUT!$C$6*5280/60^2*SIN(INPUT!$C$7*2*PI()/360)*(H129-B129*3/INPUT!$C$2)/3/B129*1000,"")</f>
        <v/>
      </c>
      <c r="K129" s="65" t="str">
        <f aca="false">IF(AND(B129&lt;&gt;"",B129&lt;=INPUT!$C$13),B129*3*12*(INPUT!$C$15/1000+INPUT!$C$12 -0.5*INPUT!$C$4*((E129-$E$12)/(D129-$D$12)-$F$12))-INPUT!$C$5,"")</f>
        <v/>
      </c>
      <c r="L129" s="65" t="str">
        <f aca="false">IF(AND(B129&lt;&gt;"",B129&lt;=INPUT!$C$13),B129*3*12*( -0.5*INPUT!$C$4*((E129-$E$12)/(D129-$D$12)-$F$12))-INPUT!$C$5,"")</f>
        <v/>
      </c>
    </row>
    <row r="130" customFormat="false" ht="12.8" hidden="false" customHeight="false" outlineLevel="0" collapsed="false">
      <c r="B130" s="60" t="str">
        <f aca="false">IF(B129="","",IF(B129+$C$9&lt;=INPUT!$C$13,B129+$C$9,""))</f>
        <v/>
      </c>
      <c r="C130" s="60" t="str">
        <f aca="true">IF(B130&lt;&gt;"",INDIRECT("ST!D"&amp;MATCH(D130,ST!$K$1:$K$395))+(D130-INDIRECT("ST!K"&amp;MATCH(D130,ST!$K$1:$K$395)))*(INDIRECT("ST!D"&amp;MATCH(D130,ST!$K$1:$K$395)+1)-INDIRECT("ST!D"&amp;MATCH(D130,ST!$K$1:$K$395)))/(INDIRECT("ST!K"&amp;MATCH(D130,ST!$K$1:$K$395)+1)-INDIRECT("ST!K"&amp;MATCH(D130,ST!$K$1:$K$395))),"")</f>
        <v/>
      </c>
      <c r="D130" s="61" t="str">
        <f aca="false">IF(B130&lt;&gt;"",$D$12+B130*3/INPUT!$C$4,"")</f>
        <v/>
      </c>
      <c r="E130" s="62" t="str">
        <f aca="true">IF(B130&lt;&gt;"",INDIRECT("ST!N"&amp;MATCH(C130,ST!$D$1:$D$395,-1))+(C130-INDIRECT("ST!D"&amp;MATCH(C130,ST!$D$1:$D$395,-1)))*(INDIRECT("ST!N"&amp;MATCH(C130,ST!$D$1:$D$395,-1)+1)-INDIRECT("ST!N"&amp;MATCH(C130,ST!$D$1:$D$395,-1)))/(INDIRECT("ST!D"&amp;MATCH(C130,ST!$D$1:$D$395,-1)+1)-INDIRECT("ST!D"&amp;MATCH(C130,ST!$D$1:$D$395,-1))),"")</f>
        <v/>
      </c>
      <c r="F130" s="63" t="str">
        <f aca="true">IF(B130&lt;&gt;"",INDIRECT("ST!M"&amp;MATCH(C130,ST!$D$1:$D$395,-1))+(C130-INDIRECT("ST!D"&amp;MATCH(C130,ST!$D$1:$D$395,-1)))*(INDIRECT("ST!M"&amp;MATCH(C130,ST!$D$1:$D$395,-1)+1)-INDIRECT("ST!M"&amp;MATCH(C130,ST!$D$1:$D$395,-1)))/(INDIRECT("ST!D"&amp;MATCH(C130,ST!$D$1:$D$395,-1)+1)-INDIRECT("ST!D"&amp;MATCH(C130,ST!$D$1:$D$395,-1))),"")</f>
        <v/>
      </c>
      <c r="G130" s="64" t="str">
        <f aca="true">IF(B130&lt;&gt;"",INDIRECT("ST!I"&amp;MATCH(C130,ST!$D$1:$D$395,-1))+(C130-INDIRECT("ST!D"&amp;MATCH(C130,ST!$D$1:$D$395,-1)))*(INDIRECT("ST!I"&amp;MATCH(C130,ST!$D$1:$D$395,-1)+1)-INDIRECT("ST!I"&amp;MATCH(C130,ST!$D$1:$D$395,-1)))/(INDIRECT("ST!D"&amp;MATCH(C130,ST!$D$1:$D$395,-1)+1)-INDIRECT("ST!D"&amp;MATCH(C130,ST!$D$1:$D$395,-1))),"")</f>
        <v/>
      </c>
      <c r="H130" s="64" t="str">
        <f aca="false">IF(B130&lt;&gt;"",INPUT!$C$4*(G130-$G$12),"")</f>
        <v/>
      </c>
      <c r="I130" s="65" t="str">
        <f aca="false">IF(B130&lt;&gt;"",(INPUT!$C$5/12/B130/3+0.5*INPUT!$C$4*((E130-$E$12)/(D130-$D$12)-$F$12)-INPUT!$C$12)*1000,"")</f>
        <v/>
      </c>
      <c r="J130" s="65" t="str">
        <f aca="false">IF(B130&lt;&gt;"",INPUT!$C$6*5280/60^2*SIN(INPUT!$C$7*2*PI()/360)*(H130-B130*3/INPUT!$C$2)/3/B130*1000,"")</f>
        <v/>
      </c>
      <c r="K130" s="65" t="str">
        <f aca="false">IF(AND(B130&lt;&gt;"",B130&lt;=INPUT!$C$13),B130*3*12*(INPUT!$C$15/1000+INPUT!$C$12 -0.5*INPUT!$C$4*((E130-$E$12)/(D130-$D$12)-$F$12))-INPUT!$C$5,"")</f>
        <v/>
      </c>
      <c r="L130" s="65" t="str">
        <f aca="false">IF(AND(B130&lt;&gt;"",B130&lt;=INPUT!$C$13),B130*3*12*( -0.5*INPUT!$C$4*((E130-$E$12)/(D130-$D$12)-$F$12))-INPUT!$C$5,"")</f>
        <v/>
      </c>
    </row>
    <row r="131" customFormat="false" ht="12.8" hidden="false" customHeight="false" outlineLevel="0" collapsed="false">
      <c r="B131" s="60" t="str">
        <f aca="false">IF(B130="","",IF(B130+$C$9&lt;=INPUT!$C$13,B130+$C$9,""))</f>
        <v/>
      </c>
      <c r="C131" s="60" t="str">
        <f aca="true">IF(B131&lt;&gt;"",INDIRECT("ST!D"&amp;MATCH(D131,ST!$K$1:$K$395))+(D131-INDIRECT("ST!K"&amp;MATCH(D131,ST!$K$1:$K$395)))*(INDIRECT("ST!D"&amp;MATCH(D131,ST!$K$1:$K$395)+1)-INDIRECT("ST!D"&amp;MATCH(D131,ST!$K$1:$K$395)))/(INDIRECT("ST!K"&amp;MATCH(D131,ST!$K$1:$K$395)+1)-INDIRECT("ST!K"&amp;MATCH(D131,ST!$K$1:$K$395))),"")</f>
        <v/>
      </c>
      <c r="D131" s="61" t="str">
        <f aca="false">IF(B131&lt;&gt;"",$D$12+B131*3/INPUT!$C$4,"")</f>
        <v/>
      </c>
      <c r="E131" s="62" t="str">
        <f aca="true">IF(B131&lt;&gt;"",INDIRECT("ST!N"&amp;MATCH(C131,ST!$D$1:$D$395,-1))+(C131-INDIRECT("ST!D"&amp;MATCH(C131,ST!$D$1:$D$395,-1)))*(INDIRECT("ST!N"&amp;MATCH(C131,ST!$D$1:$D$395,-1)+1)-INDIRECT("ST!N"&amp;MATCH(C131,ST!$D$1:$D$395,-1)))/(INDIRECT("ST!D"&amp;MATCH(C131,ST!$D$1:$D$395,-1)+1)-INDIRECT("ST!D"&amp;MATCH(C131,ST!$D$1:$D$395,-1))),"")</f>
        <v/>
      </c>
      <c r="F131" s="63" t="str">
        <f aca="true">IF(B131&lt;&gt;"",INDIRECT("ST!M"&amp;MATCH(C131,ST!$D$1:$D$395,-1))+(C131-INDIRECT("ST!D"&amp;MATCH(C131,ST!$D$1:$D$395,-1)))*(INDIRECT("ST!M"&amp;MATCH(C131,ST!$D$1:$D$395,-1)+1)-INDIRECT("ST!M"&amp;MATCH(C131,ST!$D$1:$D$395,-1)))/(INDIRECT("ST!D"&amp;MATCH(C131,ST!$D$1:$D$395,-1)+1)-INDIRECT("ST!D"&amp;MATCH(C131,ST!$D$1:$D$395,-1))),"")</f>
        <v/>
      </c>
      <c r="G131" s="64" t="str">
        <f aca="true">IF(B131&lt;&gt;"",INDIRECT("ST!I"&amp;MATCH(C131,ST!$D$1:$D$395,-1))+(C131-INDIRECT("ST!D"&amp;MATCH(C131,ST!$D$1:$D$395,-1)))*(INDIRECT("ST!I"&amp;MATCH(C131,ST!$D$1:$D$395,-1)+1)-INDIRECT("ST!I"&amp;MATCH(C131,ST!$D$1:$D$395,-1)))/(INDIRECT("ST!D"&amp;MATCH(C131,ST!$D$1:$D$395,-1)+1)-INDIRECT("ST!D"&amp;MATCH(C131,ST!$D$1:$D$395,-1))),"")</f>
        <v/>
      </c>
      <c r="H131" s="64" t="str">
        <f aca="false">IF(B131&lt;&gt;"",INPUT!$C$4*(G131-$G$12),"")</f>
        <v/>
      </c>
      <c r="I131" s="65" t="str">
        <f aca="false">IF(B131&lt;&gt;"",(INPUT!$C$5/12/B131/3+0.5*INPUT!$C$4*((E131-$E$12)/(D131-$D$12)-$F$12)-INPUT!$C$12)*1000,"")</f>
        <v/>
      </c>
      <c r="J131" s="65" t="str">
        <f aca="false">IF(B131&lt;&gt;"",INPUT!$C$6*5280/60^2*SIN(INPUT!$C$7*2*PI()/360)*(H131-B131*3/INPUT!$C$2)/3/B131*1000,"")</f>
        <v/>
      </c>
      <c r="K131" s="65" t="str">
        <f aca="false">IF(AND(B131&lt;&gt;"",B131&lt;=INPUT!$C$13),B131*3*12*(INPUT!$C$15/1000+INPUT!$C$12 -0.5*INPUT!$C$4*((E131-$E$12)/(D131-$D$12)-$F$12))-INPUT!$C$5,"")</f>
        <v/>
      </c>
      <c r="L131" s="65" t="str">
        <f aca="false">IF(AND(B131&lt;&gt;"",B131&lt;=INPUT!$C$13),B131*3*12*( -0.5*INPUT!$C$4*((E131-$E$12)/(D131-$D$12)-$F$12))-INPUT!$C$5,"")</f>
        <v/>
      </c>
    </row>
    <row r="132" customFormat="false" ht="12.8" hidden="false" customHeight="false" outlineLevel="0" collapsed="false">
      <c r="B132" s="60" t="str">
        <f aca="false">IF(B131="","",IF(B131+$C$9&lt;=INPUT!$C$13,B131+$C$9,""))</f>
        <v/>
      </c>
      <c r="C132" s="60" t="str">
        <f aca="true">IF(B132&lt;&gt;"",INDIRECT("ST!D"&amp;MATCH(D132,ST!$K$1:$K$395))+(D132-INDIRECT("ST!K"&amp;MATCH(D132,ST!$K$1:$K$395)))*(INDIRECT("ST!D"&amp;MATCH(D132,ST!$K$1:$K$395)+1)-INDIRECT("ST!D"&amp;MATCH(D132,ST!$K$1:$K$395)))/(INDIRECT("ST!K"&amp;MATCH(D132,ST!$K$1:$K$395)+1)-INDIRECT("ST!K"&amp;MATCH(D132,ST!$K$1:$K$395))),"")</f>
        <v/>
      </c>
      <c r="D132" s="61" t="str">
        <f aca="false">IF(B132&lt;&gt;"",$D$12+B132*3/INPUT!$C$4,"")</f>
        <v/>
      </c>
      <c r="E132" s="62" t="str">
        <f aca="true">IF(B132&lt;&gt;"",INDIRECT("ST!N"&amp;MATCH(C132,ST!$D$1:$D$395,-1))+(C132-INDIRECT("ST!D"&amp;MATCH(C132,ST!$D$1:$D$395,-1)))*(INDIRECT("ST!N"&amp;MATCH(C132,ST!$D$1:$D$395,-1)+1)-INDIRECT("ST!N"&amp;MATCH(C132,ST!$D$1:$D$395,-1)))/(INDIRECT("ST!D"&amp;MATCH(C132,ST!$D$1:$D$395,-1)+1)-INDIRECT("ST!D"&amp;MATCH(C132,ST!$D$1:$D$395,-1))),"")</f>
        <v/>
      </c>
      <c r="F132" s="63" t="str">
        <f aca="true">IF(B132&lt;&gt;"",INDIRECT("ST!M"&amp;MATCH(C132,ST!$D$1:$D$395,-1))+(C132-INDIRECT("ST!D"&amp;MATCH(C132,ST!$D$1:$D$395,-1)))*(INDIRECT("ST!M"&amp;MATCH(C132,ST!$D$1:$D$395,-1)+1)-INDIRECT("ST!M"&amp;MATCH(C132,ST!$D$1:$D$395,-1)))/(INDIRECT("ST!D"&amp;MATCH(C132,ST!$D$1:$D$395,-1)+1)-INDIRECT("ST!D"&amp;MATCH(C132,ST!$D$1:$D$395,-1))),"")</f>
        <v/>
      </c>
      <c r="G132" s="64" t="str">
        <f aca="true">IF(B132&lt;&gt;"",INDIRECT("ST!I"&amp;MATCH(C132,ST!$D$1:$D$395,-1))+(C132-INDIRECT("ST!D"&amp;MATCH(C132,ST!$D$1:$D$395,-1)))*(INDIRECT("ST!I"&amp;MATCH(C132,ST!$D$1:$D$395,-1)+1)-INDIRECT("ST!I"&amp;MATCH(C132,ST!$D$1:$D$395,-1)))/(INDIRECT("ST!D"&amp;MATCH(C132,ST!$D$1:$D$395,-1)+1)-INDIRECT("ST!D"&amp;MATCH(C132,ST!$D$1:$D$395,-1))),"")</f>
        <v/>
      </c>
      <c r="H132" s="64" t="str">
        <f aca="false">IF(B132&lt;&gt;"",INPUT!$C$4*(G132-$G$12),"")</f>
        <v/>
      </c>
      <c r="I132" s="65" t="str">
        <f aca="false">IF(B132&lt;&gt;"",(INPUT!$C$5/12/B132/3+0.5*INPUT!$C$4*((E132-$E$12)/(D132-$D$12)-$F$12)-INPUT!$C$12)*1000,"")</f>
        <v/>
      </c>
      <c r="J132" s="65" t="str">
        <f aca="false">IF(B132&lt;&gt;"",INPUT!$C$6*5280/60^2*SIN(INPUT!$C$7*2*PI()/360)*(H132-B132*3/INPUT!$C$2)/3/B132*1000,"")</f>
        <v/>
      </c>
      <c r="K132" s="65" t="str">
        <f aca="false">IF(AND(B132&lt;&gt;"",B132&lt;=INPUT!$C$13),B132*3*12*(INPUT!$C$15/1000+INPUT!$C$12 -0.5*INPUT!$C$4*((E132-$E$12)/(D132-$D$12)-$F$12))-INPUT!$C$5,"")</f>
        <v/>
      </c>
      <c r="L132" s="65" t="str">
        <f aca="false">IF(AND(B132&lt;&gt;"",B132&lt;=INPUT!$C$13),B132*3*12*( -0.5*INPUT!$C$4*((E132-$E$12)/(D132-$D$12)-$F$12))-INPUT!$C$5,"")</f>
        <v/>
      </c>
    </row>
    <row r="133" customFormat="false" ht="12.8" hidden="false" customHeight="false" outlineLevel="0" collapsed="false">
      <c r="B133" s="60" t="str">
        <f aca="false">IF(B132="","",IF(B132+$C$9&lt;=INPUT!$C$13,B132+$C$9,""))</f>
        <v/>
      </c>
      <c r="C133" s="60" t="str">
        <f aca="true">IF(B133&lt;&gt;"",INDIRECT("ST!D"&amp;MATCH(D133,ST!$K$1:$K$395))+(D133-INDIRECT("ST!K"&amp;MATCH(D133,ST!$K$1:$K$395)))*(INDIRECT("ST!D"&amp;MATCH(D133,ST!$K$1:$K$395)+1)-INDIRECT("ST!D"&amp;MATCH(D133,ST!$K$1:$K$395)))/(INDIRECT("ST!K"&amp;MATCH(D133,ST!$K$1:$K$395)+1)-INDIRECT("ST!K"&amp;MATCH(D133,ST!$K$1:$K$395))),"")</f>
        <v/>
      </c>
      <c r="D133" s="61" t="str">
        <f aca="false">IF(B133&lt;&gt;"",$D$12+B133*3/INPUT!$C$4,"")</f>
        <v/>
      </c>
      <c r="E133" s="62" t="str">
        <f aca="true">IF(B133&lt;&gt;"",INDIRECT("ST!N"&amp;MATCH(C133,ST!$D$1:$D$395,-1))+(C133-INDIRECT("ST!D"&amp;MATCH(C133,ST!$D$1:$D$395,-1)))*(INDIRECT("ST!N"&amp;MATCH(C133,ST!$D$1:$D$395,-1)+1)-INDIRECT("ST!N"&amp;MATCH(C133,ST!$D$1:$D$395,-1)))/(INDIRECT("ST!D"&amp;MATCH(C133,ST!$D$1:$D$395,-1)+1)-INDIRECT("ST!D"&amp;MATCH(C133,ST!$D$1:$D$395,-1))),"")</f>
        <v/>
      </c>
      <c r="F133" s="63" t="str">
        <f aca="true">IF(B133&lt;&gt;"",INDIRECT("ST!M"&amp;MATCH(C133,ST!$D$1:$D$395,-1))+(C133-INDIRECT("ST!D"&amp;MATCH(C133,ST!$D$1:$D$395,-1)))*(INDIRECT("ST!M"&amp;MATCH(C133,ST!$D$1:$D$395,-1)+1)-INDIRECT("ST!M"&amp;MATCH(C133,ST!$D$1:$D$395,-1)))/(INDIRECT("ST!D"&amp;MATCH(C133,ST!$D$1:$D$395,-1)+1)-INDIRECT("ST!D"&amp;MATCH(C133,ST!$D$1:$D$395,-1))),"")</f>
        <v/>
      </c>
      <c r="G133" s="64" t="str">
        <f aca="true">IF(B133&lt;&gt;"",INDIRECT("ST!I"&amp;MATCH(C133,ST!$D$1:$D$395,-1))+(C133-INDIRECT("ST!D"&amp;MATCH(C133,ST!$D$1:$D$395,-1)))*(INDIRECT("ST!I"&amp;MATCH(C133,ST!$D$1:$D$395,-1)+1)-INDIRECT("ST!I"&amp;MATCH(C133,ST!$D$1:$D$395,-1)))/(INDIRECT("ST!D"&amp;MATCH(C133,ST!$D$1:$D$395,-1)+1)-INDIRECT("ST!D"&amp;MATCH(C133,ST!$D$1:$D$395,-1))),"")</f>
        <v/>
      </c>
      <c r="H133" s="64" t="str">
        <f aca="false">IF(B133&lt;&gt;"",INPUT!$C$4*(G133-$G$12),"")</f>
        <v/>
      </c>
      <c r="I133" s="65" t="str">
        <f aca="false">IF(B133&lt;&gt;"",(INPUT!$C$5/12/B133/3+0.5*INPUT!$C$4*((E133-$E$12)/(D133-$D$12)-$F$12)-INPUT!$C$12)*1000,"")</f>
        <v/>
      </c>
      <c r="J133" s="65" t="str">
        <f aca="false">IF(B133&lt;&gt;"",INPUT!$C$6*5280/60^2*SIN(INPUT!$C$7*2*PI()/360)*(H133-B133*3/INPUT!$C$2)/3/B133*1000,"")</f>
        <v/>
      </c>
      <c r="K133" s="65" t="str">
        <f aca="false">IF(AND(B133&lt;&gt;"",B133&lt;=INPUT!$C$13),B133*3*12*(INPUT!$C$15/1000+INPUT!$C$12 -0.5*INPUT!$C$4*((E133-$E$12)/(D133-$D$12)-$F$12))-INPUT!$C$5,"")</f>
        <v/>
      </c>
      <c r="L133" s="65" t="str">
        <f aca="false">IF(AND(B133&lt;&gt;"",B133&lt;=INPUT!$C$13),B133*3*12*( -0.5*INPUT!$C$4*((E133-$E$12)/(D133-$D$12)-$F$12))-INPUT!$C$5,"")</f>
        <v/>
      </c>
    </row>
    <row r="134" customFormat="false" ht="12.8" hidden="false" customHeight="false" outlineLevel="0" collapsed="false">
      <c r="B134" s="60" t="str">
        <f aca="false">IF(B133="","",IF(B133+$C$9&lt;=INPUT!$C$13,B133+$C$9,""))</f>
        <v/>
      </c>
      <c r="C134" s="60" t="str">
        <f aca="true">IF(B134&lt;&gt;"",INDIRECT("ST!D"&amp;MATCH(D134,ST!$K$1:$K$395))+(D134-INDIRECT("ST!K"&amp;MATCH(D134,ST!$K$1:$K$395)))*(INDIRECT("ST!D"&amp;MATCH(D134,ST!$K$1:$K$395)+1)-INDIRECT("ST!D"&amp;MATCH(D134,ST!$K$1:$K$395)))/(INDIRECT("ST!K"&amp;MATCH(D134,ST!$K$1:$K$395)+1)-INDIRECT("ST!K"&amp;MATCH(D134,ST!$K$1:$K$395))),"")</f>
        <v/>
      </c>
      <c r="D134" s="61" t="str">
        <f aca="false">IF(B134&lt;&gt;"",$D$12+B134*3/INPUT!$C$4,"")</f>
        <v/>
      </c>
      <c r="E134" s="62" t="str">
        <f aca="true">IF(B134&lt;&gt;"",INDIRECT("ST!N"&amp;MATCH(C134,ST!$D$1:$D$395,-1))+(C134-INDIRECT("ST!D"&amp;MATCH(C134,ST!$D$1:$D$395,-1)))*(INDIRECT("ST!N"&amp;MATCH(C134,ST!$D$1:$D$395,-1)+1)-INDIRECT("ST!N"&amp;MATCH(C134,ST!$D$1:$D$395,-1)))/(INDIRECT("ST!D"&amp;MATCH(C134,ST!$D$1:$D$395,-1)+1)-INDIRECT("ST!D"&amp;MATCH(C134,ST!$D$1:$D$395,-1))),"")</f>
        <v/>
      </c>
      <c r="F134" s="63" t="str">
        <f aca="true">IF(B134&lt;&gt;"",INDIRECT("ST!M"&amp;MATCH(C134,ST!$D$1:$D$395,-1))+(C134-INDIRECT("ST!D"&amp;MATCH(C134,ST!$D$1:$D$395,-1)))*(INDIRECT("ST!M"&amp;MATCH(C134,ST!$D$1:$D$395,-1)+1)-INDIRECT("ST!M"&amp;MATCH(C134,ST!$D$1:$D$395,-1)))/(INDIRECT("ST!D"&amp;MATCH(C134,ST!$D$1:$D$395,-1)+1)-INDIRECT("ST!D"&amp;MATCH(C134,ST!$D$1:$D$395,-1))),"")</f>
        <v/>
      </c>
      <c r="G134" s="64" t="str">
        <f aca="true">IF(B134&lt;&gt;"",INDIRECT("ST!I"&amp;MATCH(C134,ST!$D$1:$D$395,-1))+(C134-INDIRECT("ST!D"&amp;MATCH(C134,ST!$D$1:$D$395,-1)))*(INDIRECT("ST!I"&amp;MATCH(C134,ST!$D$1:$D$395,-1)+1)-INDIRECT("ST!I"&amp;MATCH(C134,ST!$D$1:$D$395,-1)))/(INDIRECT("ST!D"&amp;MATCH(C134,ST!$D$1:$D$395,-1)+1)-INDIRECT("ST!D"&amp;MATCH(C134,ST!$D$1:$D$395,-1))),"")</f>
        <v/>
      </c>
      <c r="H134" s="64" t="str">
        <f aca="false">IF(B134&lt;&gt;"",INPUT!$C$4*(G134-$G$12),"")</f>
        <v/>
      </c>
      <c r="I134" s="65" t="str">
        <f aca="false">IF(B134&lt;&gt;"",(INPUT!$C$5/12/B134/3+0.5*INPUT!$C$4*((E134-$E$12)/(D134-$D$12)-$F$12)-INPUT!$C$12)*1000,"")</f>
        <v/>
      </c>
      <c r="J134" s="65" t="str">
        <f aca="false">IF(B134&lt;&gt;"",INPUT!$C$6*5280/60^2*SIN(INPUT!$C$7*2*PI()/360)*(H134-B134*3/INPUT!$C$2)/3/B134*1000,"")</f>
        <v/>
      </c>
      <c r="K134" s="65" t="str">
        <f aca="false">IF(AND(B134&lt;&gt;"",B134&lt;=INPUT!$C$13),B134*3*12*(INPUT!$C$15/1000+INPUT!$C$12 -0.5*INPUT!$C$4*((E134-$E$12)/(D134-$D$12)-$F$12))-INPUT!$C$5,"")</f>
        <v/>
      </c>
      <c r="L134" s="65" t="str">
        <f aca="false">IF(AND(B134&lt;&gt;"",B134&lt;=INPUT!$C$13),B134*3*12*( -0.5*INPUT!$C$4*((E134-$E$12)/(D134-$D$12)-$F$12))-INPUT!$C$5,"")</f>
        <v/>
      </c>
    </row>
    <row r="135" customFormat="false" ht="12.8" hidden="false" customHeight="false" outlineLevel="0" collapsed="false">
      <c r="B135" s="60" t="str">
        <f aca="false">IF(B134="","",IF(B134+$C$9&lt;=INPUT!$C$13,B134+$C$9,""))</f>
        <v/>
      </c>
      <c r="C135" s="60" t="str">
        <f aca="true">IF(B135&lt;&gt;"",INDIRECT("ST!D"&amp;MATCH(D135,ST!$K$1:$K$395))+(D135-INDIRECT("ST!K"&amp;MATCH(D135,ST!$K$1:$K$395)))*(INDIRECT("ST!D"&amp;MATCH(D135,ST!$K$1:$K$395)+1)-INDIRECT("ST!D"&amp;MATCH(D135,ST!$K$1:$K$395)))/(INDIRECT("ST!K"&amp;MATCH(D135,ST!$K$1:$K$395)+1)-INDIRECT("ST!K"&amp;MATCH(D135,ST!$K$1:$K$395))),"")</f>
        <v/>
      </c>
      <c r="D135" s="61" t="str">
        <f aca="false">IF(B135&lt;&gt;"",$D$12+B135*3/INPUT!$C$4,"")</f>
        <v/>
      </c>
      <c r="E135" s="62" t="str">
        <f aca="true">IF(B135&lt;&gt;"",INDIRECT("ST!N"&amp;MATCH(C135,ST!$D$1:$D$395,-1))+(C135-INDIRECT("ST!D"&amp;MATCH(C135,ST!$D$1:$D$395,-1)))*(INDIRECT("ST!N"&amp;MATCH(C135,ST!$D$1:$D$395,-1)+1)-INDIRECT("ST!N"&amp;MATCH(C135,ST!$D$1:$D$395,-1)))/(INDIRECT("ST!D"&amp;MATCH(C135,ST!$D$1:$D$395,-1)+1)-INDIRECT("ST!D"&amp;MATCH(C135,ST!$D$1:$D$395,-1))),"")</f>
        <v/>
      </c>
      <c r="F135" s="63" t="str">
        <f aca="true">IF(B135&lt;&gt;"",INDIRECT("ST!M"&amp;MATCH(C135,ST!$D$1:$D$395,-1))+(C135-INDIRECT("ST!D"&amp;MATCH(C135,ST!$D$1:$D$395,-1)))*(INDIRECT("ST!M"&amp;MATCH(C135,ST!$D$1:$D$395,-1)+1)-INDIRECT("ST!M"&amp;MATCH(C135,ST!$D$1:$D$395,-1)))/(INDIRECT("ST!D"&amp;MATCH(C135,ST!$D$1:$D$395,-1)+1)-INDIRECT("ST!D"&amp;MATCH(C135,ST!$D$1:$D$395,-1))),"")</f>
        <v/>
      </c>
      <c r="G135" s="64" t="str">
        <f aca="true">IF(B135&lt;&gt;"",INDIRECT("ST!I"&amp;MATCH(C135,ST!$D$1:$D$395,-1))+(C135-INDIRECT("ST!D"&amp;MATCH(C135,ST!$D$1:$D$395,-1)))*(INDIRECT("ST!I"&amp;MATCH(C135,ST!$D$1:$D$395,-1)+1)-INDIRECT("ST!I"&amp;MATCH(C135,ST!$D$1:$D$395,-1)))/(INDIRECT("ST!D"&amp;MATCH(C135,ST!$D$1:$D$395,-1)+1)-INDIRECT("ST!D"&amp;MATCH(C135,ST!$D$1:$D$395,-1))),"")</f>
        <v/>
      </c>
      <c r="H135" s="64" t="str">
        <f aca="false">IF(B135&lt;&gt;"",INPUT!$C$4*(G135-$G$12),"")</f>
        <v/>
      </c>
      <c r="I135" s="65" t="str">
        <f aca="false">IF(B135&lt;&gt;"",(INPUT!$C$5/12/B135/3+0.5*INPUT!$C$4*((E135-$E$12)/(D135-$D$12)-$F$12)-INPUT!$C$12)*1000,"")</f>
        <v/>
      </c>
      <c r="J135" s="65" t="str">
        <f aca="false">IF(B135&lt;&gt;"",INPUT!$C$6*5280/60^2*SIN(INPUT!$C$7*2*PI()/360)*(H135-B135*3/INPUT!$C$2)/3/B135*1000,"")</f>
        <v/>
      </c>
      <c r="K135" s="65" t="str">
        <f aca="false">IF(AND(B135&lt;&gt;"",B135&lt;=INPUT!$C$13),B135*3*12*(INPUT!$C$15/1000+INPUT!$C$12 -0.5*INPUT!$C$4*((E135-$E$12)/(D135-$D$12)-$F$12))-INPUT!$C$5,"")</f>
        <v/>
      </c>
      <c r="L135" s="65" t="str">
        <f aca="false">IF(AND(B135&lt;&gt;"",B135&lt;=INPUT!$C$13),B135*3*12*( -0.5*INPUT!$C$4*((E135-$E$12)/(D135-$D$12)-$F$12))-INPUT!$C$5,"")</f>
        <v/>
      </c>
    </row>
    <row r="136" customFormat="false" ht="12.8" hidden="false" customHeight="false" outlineLevel="0" collapsed="false">
      <c r="B136" s="60" t="str">
        <f aca="false">IF(B135="","",IF(B135+$C$9&lt;=INPUT!$C$13,B135+$C$9,""))</f>
        <v/>
      </c>
      <c r="C136" s="60" t="str">
        <f aca="true">IF(B136&lt;&gt;"",INDIRECT("ST!D"&amp;MATCH(D136,ST!$K$1:$K$395))+(D136-INDIRECT("ST!K"&amp;MATCH(D136,ST!$K$1:$K$395)))*(INDIRECT("ST!D"&amp;MATCH(D136,ST!$K$1:$K$395)+1)-INDIRECT("ST!D"&amp;MATCH(D136,ST!$K$1:$K$395)))/(INDIRECT("ST!K"&amp;MATCH(D136,ST!$K$1:$K$395)+1)-INDIRECT("ST!K"&amp;MATCH(D136,ST!$K$1:$K$395))),"")</f>
        <v/>
      </c>
      <c r="D136" s="61" t="str">
        <f aca="false">IF(B136&lt;&gt;"",$D$12+B136*3/INPUT!$C$4,"")</f>
        <v/>
      </c>
      <c r="E136" s="62" t="str">
        <f aca="true">IF(B136&lt;&gt;"",INDIRECT("ST!N"&amp;MATCH(C136,ST!$D$1:$D$395,-1))+(C136-INDIRECT("ST!D"&amp;MATCH(C136,ST!$D$1:$D$395,-1)))*(INDIRECT("ST!N"&amp;MATCH(C136,ST!$D$1:$D$395,-1)+1)-INDIRECT("ST!N"&amp;MATCH(C136,ST!$D$1:$D$395,-1)))/(INDIRECT("ST!D"&amp;MATCH(C136,ST!$D$1:$D$395,-1)+1)-INDIRECT("ST!D"&amp;MATCH(C136,ST!$D$1:$D$395,-1))),"")</f>
        <v/>
      </c>
      <c r="F136" s="63" t="str">
        <f aca="true">IF(B136&lt;&gt;"",INDIRECT("ST!M"&amp;MATCH(C136,ST!$D$1:$D$395,-1))+(C136-INDIRECT("ST!D"&amp;MATCH(C136,ST!$D$1:$D$395,-1)))*(INDIRECT("ST!M"&amp;MATCH(C136,ST!$D$1:$D$395,-1)+1)-INDIRECT("ST!M"&amp;MATCH(C136,ST!$D$1:$D$395,-1)))/(INDIRECT("ST!D"&amp;MATCH(C136,ST!$D$1:$D$395,-1)+1)-INDIRECT("ST!D"&amp;MATCH(C136,ST!$D$1:$D$395,-1))),"")</f>
        <v/>
      </c>
      <c r="G136" s="64" t="str">
        <f aca="true">IF(B136&lt;&gt;"",INDIRECT("ST!I"&amp;MATCH(C136,ST!$D$1:$D$395,-1))+(C136-INDIRECT("ST!D"&amp;MATCH(C136,ST!$D$1:$D$395,-1)))*(INDIRECT("ST!I"&amp;MATCH(C136,ST!$D$1:$D$395,-1)+1)-INDIRECT("ST!I"&amp;MATCH(C136,ST!$D$1:$D$395,-1)))/(INDIRECT("ST!D"&amp;MATCH(C136,ST!$D$1:$D$395,-1)+1)-INDIRECT("ST!D"&amp;MATCH(C136,ST!$D$1:$D$395,-1))),"")</f>
        <v/>
      </c>
      <c r="H136" s="64" t="str">
        <f aca="false">IF(B136&lt;&gt;"",INPUT!$C$4*(G136-$G$12),"")</f>
        <v/>
      </c>
      <c r="I136" s="65" t="str">
        <f aca="false">IF(B136&lt;&gt;"",(INPUT!$C$5/12/B136/3+0.5*INPUT!$C$4*((E136-$E$12)/(D136-$D$12)-$F$12)-INPUT!$C$12)*1000,"")</f>
        <v/>
      </c>
      <c r="J136" s="65" t="str">
        <f aca="false">IF(B136&lt;&gt;"",INPUT!$C$6*5280/60^2*SIN(INPUT!$C$7*2*PI()/360)*(H136-B136*3/INPUT!$C$2)/3/B136*1000,"")</f>
        <v/>
      </c>
      <c r="K136" s="65" t="str">
        <f aca="false">IF(AND(B136&lt;&gt;"",B136&lt;=INPUT!$C$13),B136*3*12*(INPUT!$C$15/1000+INPUT!$C$12 -0.5*INPUT!$C$4*((E136-$E$12)/(D136-$D$12)-$F$12))-INPUT!$C$5,"")</f>
        <v/>
      </c>
      <c r="L136" s="65" t="str">
        <f aca="false">IF(AND(B136&lt;&gt;"",B136&lt;=INPUT!$C$13),B136*3*12*( -0.5*INPUT!$C$4*((E136-$E$12)/(D136-$D$12)-$F$12))-INPUT!$C$5,"")</f>
        <v/>
      </c>
    </row>
    <row r="137" customFormat="false" ht="12.8" hidden="false" customHeight="false" outlineLevel="0" collapsed="false">
      <c r="B137" s="60" t="str">
        <f aca="false">IF(B136="","",IF(B136+$C$9&lt;=INPUT!$C$13,B136+$C$9,""))</f>
        <v/>
      </c>
      <c r="C137" s="60" t="str">
        <f aca="true">IF(B137&lt;&gt;"",INDIRECT("ST!D"&amp;MATCH(D137,ST!$K$1:$K$395))+(D137-INDIRECT("ST!K"&amp;MATCH(D137,ST!$K$1:$K$395)))*(INDIRECT("ST!D"&amp;MATCH(D137,ST!$K$1:$K$395)+1)-INDIRECT("ST!D"&amp;MATCH(D137,ST!$K$1:$K$395)))/(INDIRECT("ST!K"&amp;MATCH(D137,ST!$K$1:$K$395)+1)-INDIRECT("ST!K"&amp;MATCH(D137,ST!$K$1:$K$395))),"")</f>
        <v/>
      </c>
      <c r="D137" s="61" t="str">
        <f aca="false">IF(B137&lt;&gt;"",$D$12+B137*3/INPUT!$C$4,"")</f>
        <v/>
      </c>
      <c r="E137" s="62" t="str">
        <f aca="true">IF(B137&lt;&gt;"",INDIRECT("ST!N"&amp;MATCH(C137,ST!$D$1:$D$395,-1))+(C137-INDIRECT("ST!D"&amp;MATCH(C137,ST!$D$1:$D$395,-1)))*(INDIRECT("ST!N"&amp;MATCH(C137,ST!$D$1:$D$395,-1)+1)-INDIRECT("ST!N"&amp;MATCH(C137,ST!$D$1:$D$395,-1)))/(INDIRECT("ST!D"&amp;MATCH(C137,ST!$D$1:$D$395,-1)+1)-INDIRECT("ST!D"&amp;MATCH(C137,ST!$D$1:$D$395,-1))),"")</f>
        <v/>
      </c>
      <c r="F137" s="63" t="str">
        <f aca="true">IF(B137&lt;&gt;"",INDIRECT("ST!M"&amp;MATCH(C137,ST!$D$1:$D$395,-1))+(C137-INDIRECT("ST!D"&amp;MATCH(C137,ST!$D$1:$D$395,-1)))*(INDIRECT("ST!M"&amp;MATCH(C137,ST!$D$1:$D$395,-1)+1)-INDIRECT("ST!M"&amp;MATCH(C137,ST!$D$1:$D$395,-1)))/(INDIRECT("ST!D"&amp;MATCH(C137,ST!$D$1:$D$395,-1)+1)-INDIRECT("ST!D"&amp;MATCH(C137,ST!$D$1:$D$395,-1))),"")</f>
        <v/>
      </c>
      <c r="G137" s="64" t="str">
        <f aca="true">IF(B137&lt;&gt;"",INDIRECT("ST!I"&amp;MATCH(C137,ST!$D$1:$D$395,-1))+(C137-INDIRECT("ST!D"&amp;MATCH(C137,ST!$D$1:$D$395,-1)))*(INDIRECT("ST!I"&amp;MATCH(C137,ST!$D$1:$D$395,-1)+1)-INDIRECT("ST!I"&amp;MATCH(C137,ST!$D$1:$D$395,-1)))/(INDIRECT("ST!D"&amp;MATCH(C137,ST!$D$1:$D$395,-1)+1)-INDIRECT("ST!D"&amp;MATCH(C137,ST!$D$1:$D$395,-1))),"")</f>
        <v/>
      </c>
      <c r="H137" s="64" t="str">
        <f aca="false">IF(B137&lt;&gt;"",INPUT!$C$4*(G137-$G$12),"")</f>
        <v/>
      </c>
      <c r="I137" s="65" t="str">
        <f aca="false">IF(B137&lt;&gt;"",(INPUT!$C$5/12/B137/3+0.5*INPUT!$C$4*((E137-$E$12)/(D137-$D$12)-$F$12)-INPUT!$C$12)*1000,"")</f>
        <v/>
      </c>
      <c r="J137" s="65" t="str">
        <f aca="false">IF(B137&lt;&gt;"",INPUT!$C$6*5280/60^2*SIN(INPUT!$C$7*2*PI()/360)*(H137-B137*3/INPUT!$C$2)/3/B137*1000,"")</f>
        <v/>
      </c>
      <c r="K137" s="65" t="str">
        <f aca="false">IF(AND(B137&lt;&gt;"",B137&lt;=INPUT!$C$13),B137*3*12*(INPUT!$C$15/1000+INPUT!$C$12 -0.5*INPUT!$C$4*((E137-$E$12)/(D137-$D$12)-$F$12))-INPUT!$C$5,"")</f>
        <v/>
      </c>
      <c r="L137" s="65" t="str">
        <f aca="false">IF(AND(B137&lt;&gt;"",B137&lt;=INPUT!$C$13),B137*3*12*( -0.5*INPUT!$C$4*((E137-$E$12)/(D137-$D$12)-$F$12))-INPUT!$C$5,"")</f>
        <v/>
      </c>
    </row>
    <row r="138" customFormat="false" ht="12.8" hidden="false" customHeight="false" outlineLevel="0" collapsed="false">
      <c r="B138" s="60" t="str">
        <f aca="false">IF(B137="","",IF(B137+$C$9&lt;=INPUT!$C$13,B137+$C$9,""))</f>
        <v/>
      </c>
      <c r="C138" s="60" t="str">
        <f aca="true">IF(B138&lt;&gt;"",INDIRECT("ST!D"&amp;MATCH(D138,ST!$K$1:$K$395))+(D138-INDIRECT("ST!K"&amp;MATCH(D138,ST!$K$1:$K$395)))*(INDIRECT("ST!D"&amp;MATCH(D138,ST!$K$1:$K$395)+1)-INDIRECT("ST!D"&amp;MATCH(D138,ST!$K$1:$K$395)))/(INDIRECT("ST!K"&amp;MATCH(D138,ST!$K$1:$K$395)+1)-INDIRECT("ST!K"&amp;MATCH(D138,ST!$K$1:$K$395))),"")</f>
        <v/>
      </c>
      <c r="D138" s="61" t="str">
        <f aca="false">IF(B138&lt;&gt;"",$D$12+B138*3/INPUT!$C$4,"")</f>
        <v/>
      </c>
      <c r="E138" s="62" t="str">
        <f aca="true">IF(B138&lt;&gt;"",INDIRECT("ST!N"&amp;MATCH(C138,ST!$D$1:$D$395,-1))+(C138-INDIRECT("ST!D"&amp;MATCH(C138,ST!$D$1:$D$395,-1)))*(INDIRECT("ST!N"&amp;MATCH(C138,ST!$D$1:$D$395,-1)+1)-INDIRECT("ST!N"&amp;MATCH(C138,ST!$D$1:$D$395,-1)))/(INDIRECT("ST!D"&amp;MATCH(C138,ST!$D$1:$D$395,-1)+1)-INDIRECT("ST!D"&amp;MATCH(C138,ST!$D$1:$D$395,-1))),"")</f>
        <v/>
      </c>
      <c r="F138" s="63" t="str">
        <f aca="true">IF(B138&lt;&gt;"",INDIRECT("ST!M"&amp;MATCH(C138,ST!$D$1:$D$395,-1))+(C138-INDIRECT("ST!D"&amp;MATCH(C138,ST!$D$1:$D$395,-1)))*(INDIRECT("ST!M"&amp;MATCH(C138,ST!$D$1:$D$395,-1)+1)-INDIRECT("ST!M"&amp;MATCH(C138,ST!$D$1:$D$395,-1)))/(INDIRECT("ST!D"&amp;MATCH(C138,ST!$D$1:$D$395,-1)+1)-INDIRECT("ST!D"&amp;MATCH(C138,ST!$D$1:$D$395,-1))),"")</f>
        <v/>
      </c>
      <c r="G138" s="64" t="str">
        <f aca="true">IF(B138&lt;&gt;"",INDIRECT("ST!I"&amp;MATCH(C138,ST!$D$1:$D$395,-1))+(C138-INDIRECT("ST!D"&amp;MATCH(C138,ST!$D$1:$D$395,-1)))*(INDIRECT("ST!I"&amp;MATCH(C138,ST!$D$1:$D$395,-1)+1)-INDIRECT("ST!I"&amp;MATCH(C138,ST!$D$1:$D$395,-1)))/(INDIRECT("ST!D"&amp;MATCH(C138,ST!$D$1:$D$395,-1)+1)-INDIRECT("ST!D"&amp;MATCH(C138,ST!$D$1:$D$395,-1))),"")</f>
        <v/>
      </c>
      <c r="H138" s="64" t="str">
        <f aca="false">IF(B138&lt;&gt;"",INPUT!$C$4*(G138-$G$12),"")</f>
        <v/>
      </c>
      <c r="I138" s="65" t="str">
        <f aca="false">IF(B138&lt;&gt;"",(INPUT!$C$5/12/B138/3+0.5*INPUT!$C$4*((E138-$E$12)/(D138-$D$12)-$F$12)-INPUT!$C$12)*1000,"")</f>
        <v/>
      </c>
      <c r="J138" s="65" t="str">
        <f aca="false">IF(B138&lt;&gt;"",INPUT!$C$6*5280/60^2*SIN(INPUT!$C$7*2*PI()/360)*(H138-B138*3/INPUT!$C$2)/3/B138*1000,"")</f>
        <v/>
      </c>
      <c r="K138" s="65" t="str">
        <f aca="false">IF(AND(B138&lt;&gt;"",B138&lt;=INPUT!$C$13),B138*3*12*(INPUT!$C$15/1000+INPUT!$C$12 -0.5*INPUT!$C$4*((E138-$E$12)/(D138-$D$12)-$F$12))-INPUT!$C$5,"")</f>
        <v/>
      </c>
      <c r="L138" s="65" t="str">
        <f aca="false">IF(AND(B138&lt;&gt;"",B138&lt;=INPUT!$C$13),B138*3*12*( -0.5*INPUT!$C$4*((E138-$E$12)/(D138-$D$12)-$F$12))-INPUT!$C$5,"")</f>
        <v/>
      </c>
    </row>
    <row r="139" customFormat="false" ht="12.8" hidden="false" customHeight="false" outlineLevel="0" collapsed="false">
      <c r="B139" s="60" t="str">
        <f aca="false">IF(B138="","",IF(B138+$C$9&lt;=INPUT!$C$13,B138+$C$9,""))</f>
        <v/>
      </c>
      <c r="C139" s="60" t="str">
        <f aca="true">IF(B139&lt;&gt;"",INDIRECT("ST!D"&amp;MATCH(D139,ST!$K$1:$K$395))+(D139-INDIRECT("ST!K"&amp;MATCH(D139,ST!$K$1:$K$395)))*(INDIRECT("ST!D"&amp;MATCH(D139,ST!$K$1:$K$395)+1)-INDIRECT("ST!D"&amp;MATCH(D139,ST!$K$1:$K$395)))/(INDIRECT("ST!K"&amp;MATCH(D139,ST!$K$1:$K$395)+1)-INDIRECT("ST!K"&amp;MATCH(D139,ST!$K$1:$K$395))),"")</f>
        <v/>
      </c>
      <c r="D139" s="61" t="str">
        <f aca="false">IF(B139&lt;&gt;"",$D$12+B139*3/INPUT!$C$4,"")</f>
        <v/>
      </c>
      <c r="E139" s="62" t="str">
        <f aca="true">IF(B139&lt;&gt;"",INDIRECT("ST!N"&amp;MATCH(C139,ST!$D$1:$D$395,-1))+(C139-INDIRECT("ST!D"&amp;MATCH(C139,ST!$D$1:$D$395,-1)))*(INDIRECT("ST!N"&amp;MATCH(C139,ST!$D$1:$D$395,-1)+1)-INDIRECT("ST!N"&amp;MATCH(C139,ST!$D$1:$D$395,-1)))/(INDIRECT("ST!D"&amp;MATCH(C139,ST!$D$1:$D$395,-1)+1)-INDIRECT("ST!D"&amp;MATCH(C139,ST!$D$1:$D$395,-1))),"")</f>
        <v/>
      </c>
      <c r="F139" s="63" t="str">
        <f aca="true">IF(B139&lt;&gt;"",INDIRECT("ST!M"&amp;MATCH(C139,ST!$D$1:$D$395,-1))+(C139-INDIRECT("ST!D"&amp;MATCH(C139,ST!$D$1:$D$395,-1)))*(INDIRECT("ST!M"&amp;MATCH(C139,ST!$D$1:$D$395,-1)+1)-INDIRECT("ST!M"&amp;MATCH(C139,ST!$D$1:$D$395,-1)))/(INDIRECT("ST!D"&amp;MATCH(C139,ST!$D$1:$D$395,-1)+1)-INDIRECT("ST!D"&amp;MATCH(C139,ST!$D$1:$D$395,-1))),"")</f>
        <v/>
      </c>
      <c r="G139" s="64" t="str">
        <f aca="true">IF(B139&lt;&gt;"",INDIRECT("ST!I"&amp;MATCH(C139,ST!$D$1:$D$395,-1))+(C139-INDIRECT("ST!D"&amp;MATCH(C139,ST!$D$1:$D$395,-1)))*(INDIRECT("ST!I"&amp;MATCH(C139,ST!$D$1:$D$395,-1)+1)-INDIRECT("ST!I"&amp;MATCH(C139,ST!$D$1:$D$395,-1)))/(INDIRECT("ST!D"&amp;MATCH(C139,ST!$D$1:$D$395,-1)+1)-INDIRECT("ST!D"&amp;MATCH(C139,ST!$D$1:$D$395,-1))),"")</f>
        <v/>
      </c>
      <c r="H139" s="64" t="str">
        <f aca="false">IF(B139&lt;&gt;"",INPUT!$C$4*(G139-$G$12),"")</f>
        <v/>
      </c>
      <c r="I139" s="65" t="str">
        <f aca="false">IF(B139&lt;&gt;"",(INPUT!$C$5/12/B139/3+0.5*INPUT!$C$4*((E139-$E$12)/(D139-$D$12)-$F$12)-INPUT!$C$12)*1000,"")</f>
        <v/>
      </c>
      <c r="J139" s="65" t="str">
        <f aca="false">IF(B139&lt;&gt;"",INPUT!$C$6*5280/60^2*SIN(INPUT!$C$7*2*PI()/360)*(H139-B139*3/INPUT!$C$2)/3/B139*1000,"")</f>
        <v/>
      </c>
      <c r="K139" s="65" t="str">
        <f aca="false">IF(AND(B139&lt;&gt;"",B139&lt;=INPUT!$C$13),B139*3*12*(INPUT!$C$15/1000+INPUT!$C$12 -0.5*INPUT!$C$4*((E139-$E$12)/(D139-$D$12)-$F$12))-INPUT!$C$5,"")</f>
        <v/>
      </c>
      <c r="L139" s="65" t="str">
        <f aca="false">IF(AND(B139&lt;&gt;"",B139&lt;=INPUT!$C$13),B139*3*12*( -0.5*INPUT!$C$4*((E139-$E$12)/(D139-$D$12)-$F$12))-INPUT!$C$5,"")</f>
        <v/>
      </c>
    </row>
    <row r="140" customFormat="false" ht="12.8" hidden="false" customHeight="false" outlineLevel="0" collapsed="false">
      <c r="B140" s="60" t="str">
        <f aca="false">IF(B139="","",IF(B139+$C$9&lt;=INPUT!$C$13,B139+$C$9,""))</f>
        <v/>
      </c>
      <c r="C140" s="60" t="str">
        <f aca="true">IF(B140&lt;&gt;"",INDIRECT("ST!D"&amp;MATCH(D140,ST!$K$1:$K$395))+(D140-INDIRECT("ST!K"&amp;MATCH(D140,ST!$K$1:$K$395)))*(INDIRECT("ST!D"&amp;MATCH(D140,ST!$K$1:$K$395)+1)-INDIRECT("ST!D"&amp;MATCH(D140,ST!$K$1:$K$395)))/(INDIRECT("ST!K"&amp;MATCH(D140,ST!$K$1:$K$395)+1)-INDIRECT("ST!K"&amp;MATCH(D140,ST!$K$1:$K$395))),"")</f>
        <v/>
      </c>
      <c r="D140" s="61" t="str">
        <f aca="false">IF(B140&lt;&gt;"",$D$12+B140*3/INPUT!$C$4,"")</f>
        <v/>
      </c>
      <c r="E140" s="62" t="str">
        <f aca="true">IF(B140&lt;&gt;"",INDIRECT("ST!N"&amp;MATCH(C140,ST!$D$1:$D$395,-1))+(C140-INDIRECT("ST!D"&amp;MATCH(C140,ST!$D$1:$D$395,-1)))*(INDIRECT("ST!N"&amp;MATCH(C140,ST!$D$1:$D$395,-1)+1)-INDIRECT("ST!N"&amp;MATCH(C140,ST!$D$1:$D$395,-1)))/(INDIRECT("ST!D"&amp;MATCH(C140,ST!$D$1:$D$395,-1)+1)-INDIRECT("ST!D"&amp;MATCH(C140,ST!$D$1:$D$395,-1))),"")</f>
        <v/>
      </c>
      <c r="F140" s="63" t="str">
        <f aca="true">IF(B140&lt;&gt;"",INDIRECT("ST!M"&amp;MATCH(C140,ST!$D$1:$D$395,-1))+(C140-INDIRECT("ST!D"&amp;MATCH(C140,ST!$D$1:$D$395,-1)))*(INDIRECT("ST!M"&amp;MATCH(C140,ST!$D$1:$D$395,-1)+1)-INDIRECT("ST!M"&amp;MATCH(C140,ST!$D$1:$D$395,-1)))/(INDIRECT("ST!D"&amp;MATCH(C140,ST!$D$1:$D$395,-1)+1)-INDIRECT("ST!D"&amp;MATCH(C140,ST!$D$1:$D$395,-1))),"")</f>
        <v/>
      </c>
      <c r="G140" s="64" t="str">
        <f aca="true">IF(B140&lt;&gt;"",INDIRECT("ST!I"&amp;MATCH(C140,ST!$D$1:$D$395,-1))+(C140-INDIRECT("ST!D"&amp;MATCH(C140,ST!$D$1:$D$395,-1)))*(INDIRECT("ST!I"&amp;MATCH(C140,ST!$D$1:$D$395,-1)+1)-INDIRECT("ST!I"&amp;MATCH(C140,ST!$D$1:$D$395,-1)))/(INDIRECT("ST!D"&amp;MATCH(C140,ST!$D$1:$D$395,-1)+1)-INDIRECT("ST!D"&amp;MATCH(C140,ST!$D$1:$D$395,-1))),"")</f>
        <v/>
      </c>
      <c r="H140" s="64" t="str">
        <f aca="false">IF(B140&lt;&gt;"",INPUT!$C$4*(G140-$G$12),"")</f>
        <v/>
      </c>
      <c r="I140" s="65" t="str">
        <f aca="false">IF(B140&lt;&gt;"",(INPUT!$C$5/12/B140/3+0.5*INPUT!$C$4*((E140-$E$12)/(D140-$D$12)-$F$12)-INPUT!$C$12)*1000,"")</f>
        <v/>
      </c>
      <c r="J140" s="65" t="str">
        <f aca="false">IF(B140&lt;&gt;"",INPUT!$C$6*5280/60^2*SIN(INPUT!$C$7*2*PI()/360)*(H140-B140*3/INPUT!$C$2)/3/B140*1000,"")</f>
        <v/>
      </c>
      <c r="K140" s="65" t="str">
        <f aca="false">IF(AND(B140&lt;&gt;"",B140&lt;=INPUT!$C$13),B140*3*12*(INPUT!$C$15/1000+INPUT!$C$12 -0.5*INPUT!$C$4*((E140-$E$12)/(D140-$D$12)-$F$12))-INPUT!$C$5,"")</f>
        <v/>
      </c>
      <c r="L140" s="65" t="str">
        <f aca="false">IF(AND(B140&lt;&gt;"",B140&lt;=INPUT!$C$13),B140*3*12*( -0.5*INPUT!$C$4*((E140-$E$12)/(D140-$D$12)-$F$12))-INPUT!$C$5,"")</f>
        <v/>
      </c>
    </row>
    <row r="141" customFormat="false" ht="12.8" hidden="false" customHeight="false" outlineLevel="0" collapsed="false">
      <c r="B141" s="60" t="str">
        <f aca="false">IF(B140="","",IF(B140+$C$9&lt;=INPUT!$C$13,B140+$C$9,""))</f>
        <v/>
      </c>
      <c r="C141" s="60" t="str">
        <f aca="true">IF(B141&lt;&gt;"",INDIRECT("ST!D"&amp;MATCH(D141,ST!$K$1:$K$395))+(D141-INDIRECT("ST!K"&amp;MATCH(D141,ST!$K$1:$K$395)))*(INDIRECT("ST!D"&amp;MATCH(D141,ST!$K$1:$K$395)+1)-INDIRECT("ST!D"&amp;MATCH(D141,ST!$K$1:$K$395)))/(INDIRECT("ST!K"&amp;MATCH(D141,ST!$K$1:$K$395)+1)-INDIRECT("ST!K"&amp;MATCH(D141,ST!$K$1:$K$395))),"")</f>
        <v/>
      </c>
      <c r="D141" s="61" t="str">
        <f aca="false">IF(B141&lt;&gt;"",$D$12+B141*3/INPUT!$C$4,"")</f>
        <v/>
      </c>
      <c r="E141" s="62" t="str">
        <f aca="true">IF(B141&lt;&gt;"",INDIRECT("ST!N"&amp;MATCH(C141,ST!$D$1:$D$395,-1))+(C141-INDIRECT("ST!D"&amp;MATCH(C141,ST!$D$1:$D$395,-1)))*(INDIRECT("ST!N"&amp;MATCH(C141,ST!$D$1:$D$395,-1)+1)-INDIRECT("ST!N"&amp;MATCH(C141,ST!$D$1:$D$395,-1)))/(INDIRECT("ST!D"&amp;MATCH(C141,ST!$D$1:$D$395,-1)+1)-INDIRECT("ST!D"&amp;MATCH(C141,ST!$D$1:$D$395,-1))),"")</f>
        <v/>
      </c>
      <c r="F141" s="63" t="str">
        <f aca="true">IF(B141&lt;&gt;"",INDIRECT("ST!M"&amp;MATCH(C141,ST!$D$1:$D$395,-1))+(C141-INDIRECT("ST!D"&amp;MATCH(C141,ST!$D$1:$D$395,-1)))*(INDIRECT("ST!M"&amp;MATCH(C141,ST!$D$1:$D$395,-1)+1)-INDIRECT("ST!M"&amp;MATCH(C141,ST!$D$1:$D$395,-1)))/(INDIRECT("ST!D"&amp;MATCH(C141,ST!$D$1:$D$395,-1)+1)-INDIRECT("ST!D"&amp;MATCH(C141,ST!$D$1:$D$395,-1))),"")</f>
        <v/>
      </c>
      <c r="G141" s="64" t="str">
        <f aca="true">IF(B141&lt;&gt;"",INDIRECT("ST!I"&amp;MATCH(C141,ST!$D$1:$D$395,-1))+(C141-INDIRECT("ST!D"&amp;MATCH(C141,ST!$D$1:$D$395,-1)))*(INDIRECT("ST!I"&amp;MATCH(C141,ST!$D$1:$D$395,-1)+1)-INDIRECT("ST!I"&amp;MATCH(C141,ST!$D$1:$D$395,-1)))/(INDIRECT("ST!D"&amp;MATCH(C141,ST!$D$1:$D$395,-1)+1)-INDIRECT("ST!D"&amp;MATCH(C141,ST!$D$1:$D$395,-1))),"")</f>
        <v/>
      </c>
      <c r="H141" s="64" t="str">
        <f aca="false">IF(B141&lt;&gt;"",INPUT!$C$4*(G141-$G$12),"")</f>
        <v/>
      </c>
      <c r="I141" s="65" t="str">
        <f aca="false">IF(B141&lt;&gt;"",(INPUT!$C$5/12/B141/3+0.5*INPUT!$C$4*((E141-$E$12)/(D141-$D$12)-$F$12)-INPUT!$C$12)*1000,"")</f>
        <v/>
      </c>
      <c r="J141" s="65" t="str">
        <f aca="false">IF(B141&lt;&gt;"",INPUT!$C$6*5280/60^2*SIN(INPUT!$C$7*2*PI()/360)*(H141-B141*3/INPUT!$C$2)/3/B141*1000,"")</f>
        <v/>
      </c>
      <c r="K141" s="65" t="str">
        <f aca="false">IF(AND(B141&lt;&gt;"",B141&lt;=INPUT!$C$13),B141*3*12*(INPUT!$C$15/1000+INPUT!$C$12 -0.5*INPUT!$C$4*((E141-$E$12)/(D141-$D$12)-$F$12))-INPUT!$C$5,"")</f>
        <v/>
      </c>
      <c r="L141" s="65" t="str">
        <f aca="false">IF(AND(B141&lt;&gt;"",B141&lt;=INPUT!$C$13),B141*3*12*( -0.5*INPUT!$C$4*((E141-$E$12)/(D141-$D$12)-$F$12))-INPUT!$C$5,"")</f>
        <v/>
      </c>
    </row>
    <row r="142" customFormat="false" ht="12.8" hidden="false" customHeight="false" outlineLevel="0" collapsed="false">
      <c r="B142" s="60" t="str">
        <f aca="false">IF(B141="","",IF(B141+$C$9&lt;=INPUT!$C$13,B141+$C$9,""))</f>
        <v/>
      </c>
      <c r="C142" s="60" t="str">
        <f aca="true">IF(B142&lt;&gt;"",INDIRECT("ST!D"&amp;MATCH(D142,ST!$K$1:$K$395))+(D142-INDIRECT("ST!K"&amp;MATCH(D142,ST!$K$1:$K$395)))*(INDIRECT("ST!D"&amp;MATCH(D142,ST!$K$1:$K$395)+1)-INDIRECT("ST!D"&amp;MATCH(D142,ST!$K$1:$K$395)))/(INDIRECT("ST!K"&amp;MATCH(D142,ST!$K$1:$K$395)+1)-INDIRECT("ST!K"&amp;MATCH(D142,ST!$K$1:$K$395))),"")</f>
        <v/>
      </c>
      <c r="D142" s="61" t="str">
        <f aca="false">IF(B142&lt;&gt;"",$D$12+B142*3/INPUT!$C$4,"")</f>
        <v/>
      </c>
      <c r="E142" s="62" t="str">
        <f aca="true">IF(B142&lt;&gt;"",INDIRECT("ST!N"&amp;MATCH(C142,ST!$D$1:$D$395,-1))+(C142-INDIRECT("ST!D"&amp;MATCH(C142,ST!$D$1:$D$395,-1)))*(INDIRECT("ST!N"&amp;MATCH(C142,ST!$D$1:$D$395,-1)+1)-INDIRECT("ST!N"&amp;MATCH(C142,ST!$D$1:$D$395,-1)))/(INDIRECT("ST!D"&amp;MATCH(C142,ST!$D$1:$D$395,-1)+1)-INDIRECT("ST!D"&amp;MATCH(C142,ST!$D$1:$D$395,-1))),"")</f>
        <v/>
      </c>
      <c r="F142" s="63" t="str">
        <f aca="true">IF(B142&lt;&gt;"",INDIRECT("ST!M"&amp;MATCH(C142,ST!$D$1:$D$395,-1))+(C142-INDIRECT("ST!D"&amp;MATCH(C142,ST!$D$1:$D$395,-1)))*(INDIRECT("ST!M"&amp;MATCH(C142,ST!$D$1:$D$395,-1)+1)-INDIRECT("ST!M"&amp;MATCH(C142,ST!$D$1:$D$395,-1)))/(INDIRECT("ST!D"&amp;MATCH(C142,ST!$D$1:$D$395,-1)+1)-INDIRECT("ST!D"&amp;MATCH(C142,ST!$D$1:$D$395,-1))),"")</f>
        <v/>
      </c>
      <c r="G142" s="64" t="str">
        <f aca="true">IF(B142&lt;&gt;"",INDIRECT("ST!I"&amp;MATCH(C142,ST!$D$1:$D$395,-1))+(C142-INDIRECT("ST!D"&amp;MATCH(C142,ST!$D$1:$D$395,-1)))*(INDIRECT("ST!I"&amp;MATCH(C142,ST!$D$1:$D$395,-1)+1)-INDIRECT("ST!I"&amp;MATCH(C142,ST!$D$1:$D$395,-1)))/(INDIRECT("ST!D"&amp;MATCH(C142,ST!$D$1:$D$395,-1)+1)-INDIRECT("ST!D"&amp;MATCH(C142,ST!$D$1:$D$395,-1))),"")</f>
        <v/>
      </c>
      <c r="H142" s="64" t="str">
        <f aca="false">IF(B142&lt;&gt;"",INPUT!$C$4*(G142-$G$12),"")</f>
        <v/>
      </c>
      <c r="I142" s="65" t="str">
        <f aca="false">IF(B142&lt;&gt;"",(INPUT!$C$5/12/B142/3+0.5*INPUT!$C$4*((E142-$E$12)/(D142-$D$12)-$F$12)-INPUT!$C$12)*1000,"")</f>
        <v/>
      </c>
      <c r="J142" s="65" t="str">
        <f aca="false">IF(B142&lt;&gt;"",INPUT!$C$6*5280/60^2*SIN(INPUT!$C$7*2*PI()/360)*(H142-B142*3/INPUT!$C$2)/3/B142*1000,"")</f>
        <v/>
      </c>
      <c r="K142" s="65" t="str">
        <f aca="false">IF(AND(B142&lt;&gt;"",B142&lt;=INPUT!$C$13),B142*3*12*(INPUT!$C$15/1000+INPUT!$C$12 -0.5*INPUT!$C$4*((E142-$E$12)/(D142-$D$12)-$F$12))-INPUT!$C$5,"")</f>
        <v/>
      </c>
      <c r="L142" s="65" t="str">
        <f aca="false">IF(AND(B142&lt;&gt;"",B142&lt;=INPUT!$C$13),B142*3*12*( -0.5*INPUT!$C$4*((E142-$E$12)/(D142-$D$12)-$F$12))-INPUT!$C$5,"")</f>
        <v/>
      </c>
    </row>
    <row r="143" customFormat="false" ht="12.8" hidden="false" customHeight="false" outlineLevel="0" collapsed="false">
      <c r="B143" s="60" t="str">
        <f aca="false">IF(B142="","",IF(B142+$C$9&lt;=INPUT!$C$13,B142+$C$9,""))</f>
        <v/>
      </c>
      <c r="C143" s="60" t="str">
        <f aca="true">IF(B143&lt;&gt;"",INDIRECT("ST!D"&amp;MATCH(D143,ST!$K$1:$K$395))+(D143-INDIRECT("ST!K"&amp;MATCH(D143,ST!$K$1:$K$395)))*(INDIRECT("ST!D"&amp;MATCH(D143,ST!$K$1:$K$395)+1)-INDIRECT("ST!D"&amp;MATCH(D143,ST!$K$1:$K$395)))/(INDIRECT("ST!K"&amp;MATCH(D143,ST!$K$1:$K$395)+1)-INDIRECT("ST!K"&amp;MATCH(D143,ST!$K$1:$K$395))),"")</f>
        <v/>
      </c>
      <c r="D143" s="61" t="str">
        <f aca="false">IF(B143&lt;&gt;"",$D$12+B143*3/INPUT!$C$4,"")</f>
        <v/>
      </c>
      <c r="E143" s="62" t="str">
        <f aca="true">IF(B143&lt;&gt;"",INDIRECT("ST!N"&amp;MATCH(C143,ST!$D$1:$D$395,-1))+(C143-INDIRECT("ST!D"&amp;MATCH(C143,ST!$D$1:$D$395,-1)))*(INDIRECT("ST!N"&amp;MATCH(C143,ST!$D$1:$D$395,-1)+1)-INDIRECT("ST!N"&amp;MATCH(C143,ST!$D$1:$D$395,-1)))/(INDIRECT("ST!D"&amp;MATCH(C143,ST!$D$1:$D$395,-1)+1)-INDIRECT("ST!D"&amp;MATCH(C143,ST!$D$1:$D$395,-1))),"")</f>
        <v/>
      </c>
      <c r="F143" s="63" t="str">
        <f aca="true">IF(B143&lt;&gt;"",INDIRECT("ST!M"&amp;MATCH(C143,ST!$D$1:$D$395,-1))+(C143-INDIRECT("ST!D"&amp;MATCH(C143,ST!$D$1:$D$395,-1)))*(INDIRECT("ST!M"&amp;MATCH(C143,ST!$D$1:$D$395,-1)+1)-INDIRECT("ST!M"&amp;MATCH(C143,ST!$D$1:$D$395,-1)))/(INDIRECT("ST!D"&amp;MATCH(C143,ST!$D$1:$D$395,-1)+1)-INDIRECT("ST!D"&amp;MATCH(C143,ST!$D$1:$D$395,-1))),"")</f>
        <v/>
      </c>
      <c r="G143" s="64" t="str">
        <f aca="true">IF(B143&lt;&gt;"",INDIRECT("ST!I"&amp;MATCH(C143,ST!$D$1:$D$395,-1))+(C143-INDIRECT("ST!D"&amp;MATCH(C143,ST!$D$1:$D$395,-1)))*(INDIRECT("ST!I"&amp;MATCH(C143,ST!$D$1:$D$395,-1)+1)-INDIRECT("ST!I"&amp;MATCH(C143,ST!$D$1:$D$395,-1)))/(INDIRECT("ST!D"&amp;MATCH(C143,ST!$D$1:$D$395,-1)+1)-INDIRECT("ST!D"&amp;MATCH(C143,ST!$D$1:$D$395,-1))),"")</f>
        <v/>
      </c>
      <c r="H143" s="64" t="str">
        <f aca="false">IF(B143&lt;&gt;"",INPUT!$C$4*(G143-$G$12),"")</f>
        <v/>
      </c>
      <c r="I143" s="65" t="str">
        <f aca="false">IF(B143&lt;&gt;"",(INPUT!$C$5/12/B143/3+0.5*INPUT!$C$4*((E143-$E$12)/(D143-$D$12)-$F$12)-INPUT!$C$12)*1000,"")</f>
        <v/>
      </c>
      <c r="J143" s="65" t="str">
        <f aca="false">IF(B143&lt;&gt;"",INPUT!$C$6*5280/60^2*SIN(INPUT!$C$7*2*PI()/360)*(H143-B143*3/INPUT!$C$2)/3/B143*1000,"")</f>
        <v/>
      </c>
      <c r="K143" s="65" t="str">
        <f aca="false">IF(AND(B143&lt;&gt;"",B143&lt;=INPUT!$C$13),B143*3*12*(INPUT!$C$15/1000+INPUT!$C$12 -0.5*INPUT!$C$4*((E143-$E$12)/(D143-$D$12)-$F$12))-INPUT!$C$5,"")</f>
        <v/>
      </c>
      <c r="L143" s="65" t="str">
        <f aca="false">IF(AND(B143&lt;&gt;"",B143&lt;=INPUT!$C$13),B143*3*12*( -0.5*INPUT!$C$4*((E143-$E$12)/(D143-$D$12)-$F$12))-INPUT!$C$5,"")</f>
        <v/>
      </c>
    </row>
    <row r="144" customFormat="false" ht="12.8" hidden="false" customHeight="false" outlineLevel="0" collapsed="false">
      <c r="B144" s="60" t="str">
        <f aca="false">IF(B143="","",IF(B143+$C$9&lt;=INPUT!$C$13,B143+$C$9,""))</f>
        <v/>
      </c>
      <c r="C144" s="60" t="str">
        <f aca="true">IF(B144&lt;&gt;"",INDIRECT("ST!D"&amp;MATCH(D144,ST!$K$1:$K$395))+(D144-INDIRECT("ST!K"&amp;MATCH(D144,ST!$K$1:$K$395)))*(INDIRECT("ST!D"&amp;MATCH(D144,ST!$K$1:$K$395)+1)-INDIRECT("ST!D"&amp;MATCH(D144,ST!$K$1:$K$395)))/(INDIRECT("ST!K"&amp;MATCH(D144,ST!$K$1:$K$395)+1)-INDIRECT("ST!K"&amp;MATCH(D144,ST!$K$1:$K$395))),"")</f>
        <v/>
      </c>
      <c r="D144" s="61" t="str">
        <f aca="false">IF(B144&lt;&gt;"",$D$12+B144*3/INPUT!$C$4,"")</f>
        <v/>
      </c>
      <c r="E144" s="62" t="str">
        <f aca="true">IF(B144&lt;&gt;"",INDIRECT("ST!N"&amp;MATCH(C144,ST!$D$1:$D$395,-1))+(C144-INDIRECT("ST!D"&amp;MATCH(C144,ST!$D$1:$D$395,-1)))*(INDIRECT("ST!N"&amp;MATCH(C144,ST!$D$1:$D$395,-1)+1)-INDIRECT("ST!N"&amp;MATCH(C144,ST!$D$1:$D$395,-1)))/(INDIRECT("ST!D"&amp;MATCH(C144,ST!$D$1:$D$395,-1)+1)-INDIRECT("ST!D"&amp;MATCH(C144,ST!$D$1:$D$395,-1))),"")</f>
        <v/>
      </c>
      <c r="F144" s="63" t="str">
        <f aca="true">IF(B144&lt;&gt;"",INDIRECT("ST!M"&amp;MATCH(C144,ST!$D$1:$D$395,-1))+(C144-INDIRECT("ST!D"&amp;MATCH(C144,ST!$D$1:$D$395,-1)))*(INDIRECT("ST!M"&amp;MATCH(C144,ST!$D$1:$D$395,-1)+1)-INDIRECT("ST!M"&amp;MATCH(C144,ST!$D$1:$D$395,-1)))/(INDIRECT("ST!D"&amp;MATCH(C144,ST!$D$1:$D$395,-1)+1)-INDIRECT("ST!D"&amp;MATCH(C144,ST!$D$1:$D$395,-1))),"")</f>
        <v/>
      </c>
      <c r="G144" s="64" t="str">
        <f aca="true">IF(B144&lt;&gt;"",INDIRECT("ST!I"&amp;MATCH(C144,ST!$D$1:$D$395,-1))+(C144-INDIRECT("ST!D"&amp;MATCH(C144,ST!$D$1:$D$395,-1)))*(INDIRECT("ST!I"&amp;MATCH(C144,ST!$D$1:$D$395,-1)+1)-INDIRECT("ST!I"&amp;MATCH(C144,ST!$D$1:$D$395,-1)))/(INDIRECT("ST!D"&amp;MATCH(C144,ST!$D$1:$D$395,-1)+1)-INDIRECT("ST!D"&amp;MATCH(C144,ST!$D$1:$D$395,-1))),"")</f>
        <v/>
      </c>
      <c r="H144" s="64" t="str">
        <f aca="false">IF(B144&lt;&gt;"",INPUT!$C$4*(G144-$G$12),"")</f>
        <v/>
      </c>
      <c r="I144" s="65" t="str">
        <f aca="false">IF(B144&lt;&gt;"",(INPUT!$C$5/12/B144/3+0.5*INPUT!$C$4*((E144-$E$12)/(D144-$D$12)-$F$12)-INPUT!$C$12)*1000,"")</f>
        <v/>
      </c>
      <c r="J144" s="65" t="str">
        <f aca="false">IF(B144&lt;&gt;"",INPUT!$C$6*5280/60^2*SIN(INPUT!$C$7*2*PI()/360)*(H144-B144*3/INPUT!$C$2)/3/B144*1000,"")</f>
        <v/>
      </c>
      <c r="K144" s="65" t="str">
        <f aca="false">IF(AND(B144&lt;&gt;"",B144&lt;=INPUT!$C$13),B144*3*12*(INPUT!$C$15/1000+INPUT!$C$12 -0.5*INPUT!$C$4*((E144-$E$12)/(D144-$D$12)-$F$12))-INPUT!$C$5,"")</f>
        <v/>
      </c>
      <c r="L144" s="65" t="str">
        <f aca="false">IF(AND(B144&lt;&gt;"",B144&lt;=INPUT!$C$13),B144*3*12*( -0.5*INPUT!$C$4*((E144-$E$12)/(D144-$D$12)-$F$12))-INPUT!$C$5,"")</f>
        <v/>
      </c>
    </row>
    <row r="145" customFormat="false" ht="12.8" hidden="false" customHeight="false" outlineLevel="0" collapsed="false">
      <c r="B145" s="60" t="str">
        <f aca="false">IF(B144="","",IF(B144+$C$9&lt;=INPUT!$C$13,B144+$C$9,""))</f>
        <v/>
      </c>
      <c r="C145" s="60" t="str">
        <f aca="true">IF(B145&lt;&gt;"",INDIRECT("ST!D"&amp;MATCH(D145,ST!$K$1:$K$395))+(D145-INDIRECT("ST!K"&amp;MATCH(D145,ST!$K$1:$K$395)))*(INDIRECT("ST!D"&amp;MATCH(D145,ST!$K$1:$K$395)+1)-INDIRECT("ST!D"&amp;MATCH(D145,ST!$K$1:$K$395)))/(INDIRECT("ST!K"&amp;MATCH(D145,ST!$K$1:$K$395)+1)-INDIRECT("ST!K"&amp;MATCH(D145,ST!$K$1:$K$395))),"")</f>
        <v/>
      </c>
      <c r="D145" s="61" t="str">
        <f aca="false">IF(B145&lt;&gt;"",$D$12+B145*3/INPUT!$C$4,"")</f>
        <v/>
      </c>
      <c r="E145" s="62" t="str">
        <f aca="true">IF(B145&lt;&gt;"",INDIRECT("ST!N"&amp;MATCH(C145,ST!$D$1:$D$395,-1))+(C145-INDIRECT("ST!D"&amp;MATCH(C145,ST!$D$1:$D$395,-1)))*(INDIRECT("ST!N"&amp;MATCH(C145,ST!$D$1:$D$395,-1)+1)-INDIRECT("ST!N"&amp;MATCH(C145,ST!$D$1:$D$395,-1)))/(INDIRECT("ST!D"&amp;MATCH(C145,ST!$D$1:$D$395,-1)+1)-INDIRECT("ST!D"&amp;MATCH(C145,ST!$D$1:$D$395,-1))),"")</f>
        <v/>
      </c>
      <c r="F145" s="63" t="str">
        <f aca="true">IF(B145&lt;&gt;"",INDIRECT("ST!M"&amp;MATCH(C145,ST!$D$1:$D$395,-1))+(C145-INDIRECT("ST!D"&amp;MATCH(C145,ST!$D$1:$D$395,-1)))*(INDIRECT("ST!M"&amp;MATCH(C145,ST!$D$1:$D$395,-1)+1)-INDIRECT("ST!M"&amp;MATCH(C145,ST!$D$1:$D$395,-1)))/(INDIRECT("ST!D"&amp;MATCH(C145,ST!$D$1:$D$395,-1)+1)-INDIRECT("ST!D"&amp;MATCH(C145,ST!$D$1:$D$395,-1))),"")</f>
        <v/>
      </c>
      <c r="G145" s="64" t="str">
        <f aca="true">IF(B145&lt;&gt;"",INDIRECT("ST!I"&amp;MATCH(C145,ST!$D$1:$D$395,-1))+(C145-INDIRECT("ST!D"&amp;MATCH(C145,ST!$D$1:$D$395,-1)))*(INDIRECT("ST!I"&amp;MATCH(C145,ST!$D$1:$D$395,-1)+1)-INDIRECT("ST!I"&amp;MATCH(C145,ST!$D$1:$D$395,-1)))/(INDIRECT("ST!D"&amp;MATCH(C145,ST!$D$1:$D$395,-1)+1)-INDIRECT("ST!D"&amp;MATCH(C145,ST!$D$1:$D$395,-1))),"")</f>
        <v/>
      </c>
      <c r="H145" s="64" t="str">
        <f aca="false">IF(B145&lt;&gt;"",INPUT!$C$4*(G145-$G$12),"")</f>
        <v/>
      </c>
      <c r="I145" s="65" t="str">
        <f aca="false">IF(B145&lt;&gt;"",(INPUT!$C$5/12/B145/3+0.5*INPUT!$C$4*((E145-$E$12)/(D145-$D$12)-$F$12)-INPUT!$C$12)*1000,"")</f>
        <v/>
      </c>
      <c r="J145" s="65" t="str">
        <f aca="false">IF(B145&lt;&gt;"",INPUT!$C$6*5280/60^2*SIN(INPUT!$C$7*2*PI()/360)*(H145-B145*3/INPUT!$C$2)/3/B145*1000,"")</f>
        <v/>
      </c>
      <c r="K145" s="65" t="str">
        <f aca="false">IF(AND(B145&lt;&gt;"",B145&lt;=INPUT!$C$13),B145*3*12*(INPUT!$C$15/1000+INPUT!$C$12 -0.5*INPUT!$C$4*((E145-$E$12)/(D145-$D$12)-$F$12))-INPUT!$C$5,"")</f>
        <v/>
      </c>
      <c r="L145" s="65" t="str">
        <f aca="false">IF(AND(B145&lt;&gt;"",B145&lt;=INPUT!$C$13),B145*3*12*( -0.5*INPUT!$C$4*((E145-$E$12)/(D145-$D$12)-$F$12))-INPUT!$C$5,"")</f>
        <v/>
      </c>
    </row>
    <row r="146" customFormat="false" ht="12.8" hidden="false" customHeight="false" outlineLevel="0" collapsed="false">
      <c r="B146" s="60" t="str">
        <f aca="false">IF(B145="","",IF(B145+$C$9&lt;=INPUT!$C$13,B145+$C$9,""))</f>
        <v/>
      </c>
      <c r="C146" s="60" t="str">
        <f aca="true">IF(B146&lt;&gt;"",INDIRECT("ST!D"&amp;MATCH(D146,ST!$K$1:$K$395))+(D146-INDIRECT("ST!K"&amp;MATCH(D146,ST!$K$1:$K$395)))*(INDIRECT("ST!D"&amp;MATCH(D146,ST!$K$1:$K$395)+1)-INDIRECT("ST!D"&amp;MATCH(D146,ST!$K$1:$K$395)))/(INDIRECT("ST!K"&amp;MATCH(D146,ST!$K$1:$K$395)+1)-INDIRECT("ST!K"&amp;MATCH(D146,ST!$K$1:$K$395))),"")</f>
        <v/>
      </c>
      <c r="D146" s="61" t="str">
        <f aca="false">IF(B146&lt;&gt;"",$D$12+B146*3/INPUT!$C$4,"")</f>
        <v/>
      </c>
      <c r="E146" s="62" t="str">
        <f aca="true">IF(B146&lt;&gt;"",INDIRECT("ST!N"&amp;MATCH(C146,ST!$D$1:$D$395,-1))+(C146-INDIRECT("ST!D"&amp;MATCH(C146,ST!$D$1:$D$395,-1)))*(INDIRECT("ST!N"&amp;MATCH(C146,ST!$D$1:$D$395,-1)+1)-INDIRECT("ST!N"&amp;MATCH(C146,ST!$D$1:$D$395,-1)))/(INDIRECT("ST!D"&amp;MATCH(C146,ST!$D$1:$D$395,-1)+1)-INDIRECT("ST!D"&amp;MATCH(C146,ST!$D$1:$D$395,-1))),"")</f>
        <v/>
      </c>
      <c r="F146" s="63" t="str">
        <f aca="true">IF(B146&lt;&gt;"",INDIRECT("ST!M"&amp;MATCH(C146,ST!$D$1:$D$395,-1))+(C146-INDIRECT("ST!D"&amp;MATCH(C146,ST!$D$1:$D$395,-1)))*(INDIRECT("ST!M"&amp;MATCH(C146,ST!$D$1:$D$395,-1)+1)-INDIRECT("ST!M"&amp;MATCH(C146,ST!$D$1:$D$395,-1)))/(INDIRECT("ST!D"&amp;MATCH(C146,ST!$D$1:$D$395,-1)+1)-INDIRECT("ST!D"&amp;MATCH(C146,ST!$D$1:$D$395,-1))),"")</f>
        <v/>
      </c>
      <c r="G146" s="64" t="str">
        <f aca="true">IF(B146&lt;&gt;"",INDIRECT("ST!I"&amp;MATCH(C146,ST!$D$1:$D$395,-1))+(C146-INDIRECT("ST!D"&amp;MATCH(C146,ST!$D$1:$D$395,-1)))*(INDIRECT("ST!I"&amp;MATCH(C146,ST!$D$1:$D$395,-1)+1)-INDIRECT("ST!I"&amp;MATCH(C146,ST!$D$1:$D$395,-1)))/(INDIRECT("ST!D"&amp;MATCH(C146,ST!$D$1:$D$395,-1)+1)-INDIRECT("ST!D"&amp;MATCH(C146,ST!$D$1:$D$395,-1))),"")</f>
        <v/>
      </c>
      <c r="H146" s="64" t="str">
        <f aca="false">IF(B146&lt;&gt;"",INPUT!$C$4*(G146-$G$12),"")</f>
        <v/>
      </c>
      <c r="I146" s="65" t="str">
        <f aca="false">IF(B146&lt;&gt;"",(INPUT!$C$5/12/B146/3+0.5*INPUT!$C$4*((E146-$E$12)/(D146-$D$12)-$F$12)-INPUT!$C$12)*1000,"")</f>
        <v/>
      </c>
      <c r="J146" s="65" t="str">
        <f aca="false">IF(B146&lt;&gt;"",INPUT!$C$6*5280/60^2*SIN(INPUT!$C$7*2*PI()/360)*(H146-B146*3/INPUT!$C$2)/3/B146*1000,"")</f>
        <v/>
      </c>
      <c r="K146" s="65" t="str">
        <f aca="false">IF(AND(B146&lt;&gt;"",B146&lt;=INPUT!$C$13),B146*3*12*(INPUT!$C$15/1000+INPUT!$C$12 -0.5*INPUT!$C$4*((E146-$E$12)/(D146-$D$12)-$F$12))-INPUT!$C$5,"")</f>
        <v/>
      </c>
      <c r="L146" s="65" t="str">
        <f aca="false">IF(AND(B146&lt;&gt;"",B146&lt;=INPUT!$C$13),B146*3*12*( -0.5*INPUT!$C$4*((E146-$E$12)/(D146-$D$12)-$F$12))-INPUT!$C$5,"")</f>
        <v/>
      </c>
    </row>
    <row r="147" customFormat="false" ht="12.8" hidden="false" customHeight="false" outlineLevel="0" collapsed="false">
      <c r="B147" s="60" t="str">
        <f aca="false">IF(B146="","",IF(B146+$C$9&lt;=INPUT!$C$13,B146+$C$9,""))</f>
        <v/>
      </c>
      <c r="C147" s="60" t="str">
        <f aca="true">IF(B147&lt;&gt;"",INDIRECT("ST!D"&amp;MATCH(D147,ST!$K$1:$K$395))+(D147-INDIRECT("ST!K"&amp;MATCH(D147,ST!$K$1:$K$395)))*(INDIRECT("ST!D"&amp;MATCH(D147,ST!$K$1:$K$395)+1)-INDIRECT("ST!D"&amp;MATCH(D147,ST!$K$1:$K$395)))/(INDIRECT("ST!K"&amp;MATCH(D147,ST!$K$1:$K$395)+1)-INDIRECT("ST!K"&amp;MATCH(D147,ST!$K$1:$K$395))),"")</f>
        <v/>
      </c>
      <c r="D147" s="61" t="str">
        <f aca="false">IF(B147&lt;&gt;"",$D$12+B147*3/INPUT!$C$4,"")</f>
        <v/>
      </c>
      <c r="E147" s="62" t="str">
        <f aca="true">IF(B147&lt;&gt;"",INDIRECT("ST!N"&amp;MATCH(C147,ST!$D$1:$D$395,-1))+(C147-INDIRECT("ST!D"&amp;MATCH(C147,ST!$D$1:$D$395,-1)))*(INDIRECT("ST!N"&amp;MATCH(C147,ST!$D$1:$D$395,-1)+1)-INDIRECT("ST!N"&amp;MATCH(C147,ST!$D$1:$D$395,-1)))/(INDIRECT("ST!D"&amp;MATCH(C147,ST!$D$1:$D$395,-1)+1)-INDIRECT("ST!D"&amp;MATCH(C147,ST!$D$1:$D$395,-1))),"")</f>
        <v/>
      </c>
      <c r="F147" s="63" t="str">
        <f aca="true">IF(B147&lt;&gt;"",INDIRECT("ST!M"&amp;MATCH(C147,ST!$D$1:$D$395,-1))+(C147-INDIRECT("ST!D"&amp;MATCH(C147,ST!$D$1:$D$395,-1)))*(INDIRECT("ST!M"&amp;MATCH(C147,ST!$D$1:$D$395,-1)+1)-INDIRECT("ST!M"&amp;MATCH(C147,ST!$D$1:$D$395,-1)))/(INDIRECT("ST!D"&amp;MATCH(C147,ST!$D$1:$D$395,-1)+1)-INDIRECT("ST!D"&amp;MATCH(C147,ST!$D$1:$D$395,-1))),"")</f>
        <v/>
      </c>
      <c r="G147" s="64" t="str">
        <f aca="true">IF(B147&lt;&gt;"",INDIRECT("ST!I"&amp;MATCH(C147,ST!$D$1:$D$395,-1))+(C147-INDIRECT("ST!D"&amp;MATCH(C147,ST!$D$1:$D$395,-1)))*(INDIRECT("ST!I"&amp;MATCH(C147,ST!$D$1:$D$395,-1)+1)-INDIRECT("ST!I"&amp;MATCH(C147,ST!$D$1:$D$395,-1)))/(INDIRECT("ST!D"&amp;MATCH(C147,ST!$D$1:$D$395,-1)+1)-INDIRECT("ST!D"&amp;MATCH(C147,ST!$D$1:$D$395,-1))),"")</f>
        <v/>
      </c>
      <c r="H147" s="64" t="str">
        <f aca="false">IF(B147&lt;&gt;"",INPUT!$C$4*(G147-$G$12),"")</f>
        <v/>
      </c>
      <c r="I147" s="65" t="str">
        <f aca="false">IF(B147&lt;&gt;"",(INPUT!$C$5/12/B147/3+0.5*INPUT!$C$4*((E147-$E$12)/(D147-$D$12)-$F$12)-INPUT!$C$12)*1000,"")</f>
        <v/>
      </c>
      <c r="J147" s="65" t="str">
        <f aca="false">IF(B147&lt;&gt;"",INPUT!$C$6*5280/60^2*SIN(INPUT!$C$7*2*PI()/360)*(H147-B147*3/INPUT!$C$2)/3/B147*1000,"")</f>
        <v/>
      </c>
      <c r="K147" s="65" t="str">
        <f aca="false">IF(AND(B147&lt;&gt;"",B147&lt;=INPUT!$C$13),B147*3*12*(INPUT!$C$15/1000+INPUT!$C$12 -0.5*INPUT!$C$4*((E147-$E$12)/(D147-$D$12)-$F$12))-INPUT!$C$5,"")</f>
        <v/>
      </c>
      <c r="L147" s="65" t="str">
        <f aca="false">IF(AND(B147&lt;&gt;"",B147&lt;=INPUT!$C$13),B147*3*12*( -0.5*INPUT!$C$4*((E147-$E$12)/(D147-$D$12)-$F$12))-INPUT!$C$5,"")</f>
        <v/>
      </c>
    </row>
    <row r="148" customFormat="false" ht="12.8" hidden="false" customHeight="false" outlineLevel="0" collapsed="false">
      <c r="B148" s="60" t="str">
        <f aca="false">IF(B147="","",IF(B147+$C$9&lt;=INPUT!$C$13,B147+$C$9,""))</f>
        <v/>
      </c>
      <c r="C148" s="60" t="str">
        <f aca="true">IF(B148&lt;&gt;"",INDIRECT("ST!D"&amp;MATCH(D148,ST!$K$1:$K$395))+(D148-INDIRECT("ST!K"&amp;MATCH(D148,ST!$K$1:$K$395)))*(INDIRECT("ST!D"&amp;MATCH(D148,ST!$K$1:$K$395)+1)-INDIRECT("ST!D"&amp;MATCH(D148,ST!$K$1:$K$395)))/(INDIRECT("ST!K"&amp;MATCH(D148,ST!$K$1:$K$395)+1)-INDIRECT("ST!K"&amp;MATCH(D148,ST!$K$1:$K$395))),"")</f>
        <v/>
      </c>
      <c r="D148" s="61" t="str">
        <f aca="false">IF(B148&lt;&gt;"",$D$12+B148*3/INPUT!$C$4,"")</f>
        <v/>
      </c>
      <c r="E148" s="62" t="str">
        <f aca="true">IF(B148&lt;&gt;"",INDIRECT("ST!N"&amp;MATCH(C148,ST!$D$1:$D$395,-1))+(C148-INDIRECT("ST!D"&amp;MATCH(C148,ST!$D$1:$D$395,-1)))*(INDIRECT("ST!N"&amp;MATCH(C148,ST!$D$1:$D$395,-1)+1)-INDIRECT("ST!N"&amp;MATCH(C148,ST!$D$1:$D$395,-1)))/(INDIRECT("ST!D"&amp;MATCH(C148,ST!$D$1:$D$395,-1)+1)-INDIRECT("ST!D"&amp;MATCH(C148,ST!$D$1:$D$395,-1))),"")</f>
        <v/>
      </c>
      <c r="F148" s="63" t="str">
        <f aca="true">IF(B148&lt;&gt;"",INDIRECT("ST!M"&amp;MATCH(C148,ST!$D$1:$D$395,-1))+(C148-INDIRECT("ST!D"&amp;MATCH(C148,ST!$D$1:$D$395,-1)))*(INDIRECT("ST!M"&amp;MATCH(C148,ST!$D$1:$D$395,-1)+1)-INDIRECT("ST!M"&amp;MATCH(C148,ST!$D$1:$D$395,-1)))/(INDIRECT("ST!D"&amp;MATCH(C148,ST!$D$1:$D$395,-1)+1)-INDIRECT("ST!D"&amp;MATCH(C148,ST!$D$1:$D$395,-1))),"")</f>
        <v/>
      </c>
      <c r="G148" s="64" t="str">
        <f aca="true">IF(B148&lt;&gt;"",INDIRECT("ST!I"&amp;MATCH(C148,ST!$D$1:$D$395,-1))+(C148-INDIRECT("ST!D"&amp;MATCH(C148,ST!$D$1:$D$395,-1)))*(INDIRECT("ST!I"&amp;MATCH(C148,ST!$D$1:$D$395,-1)+1)-INDIRECT("ST!I"&amp;MATCH(C148,ST!$D$1:$D$395,-1)))/(INDIRECT("ST!D"&amp;MATCH(C148,ST!$D$1:$D$395,-1)+1)-INDIRECT("ST!D"&amp;MATCH(C148,ST!$D$1:$D$395,-1))),"")</f>
        <v/>
      </c>
      <c r="H148" s="64" t="str">
        <f aca="false">IF(B148&lt;&gt;"",INPUT!$C$4*(G148-$G$12),"")</f>
        <v/>
      </c>
      <c r="I148" s="65" t="str">
        <f aca="false">IF(B148&lt;&gt;"",(INPUT!$C$5/12/B148/3+0.5*INPUT!$C$4*((E148-$E$12)/(D148-$D$12)-$F$12)-INPUT!$C$12)*1000,"")</f>
        <v/>
      </c>
      <c r="J148" s="65" t="str">
        <f aca="false">IF(B148&lt;&gt;"",INPUT!$C$6*5280/60^2*SIN(INPUT!$C$7*2*PI()/360)*(H148-B148*3/INPUT!$C$2)/3/B148*1000,"")</f>
        <v/>
      </c>
      <c r="K148" s="65" t="str">
        <f aca="false">IF(AND(B148&lt;&gt;"",B148&lt;=INPUT!$C$13),B148*3*12*(INPUT!$C$15/1000+INPUT!$C$12 -0.5*INPUT!$C$4*((E148-$E$12)/(D148-$D$12)-$F$12))-INPUT!$C$5,"")</f>
        <v/>
      </c>
      <c r="L148" s="65" t="str">
        <f aca="false">IF(AND(B148&lt;&gt;"",B148&lt;=INPUT!$C$13),B148*3*12*( -0.5*INPUT!$C$4*((E148-$E$12)/(D148-$D$12)-$F$12))-INPUT!$C$5,"")</f>
        <v/>
      </c>
    </row>
    <row r="149" customFormat="false" ht="12.8" hidden="false" customHeight="false" outlineLevel="0" collapsed="false">
      <c r="B149" s="60" t="str">
        <f aca="false">IF(B148="","",IF(B148+$C$9&lt;=INPUT!$C$13,B148+$C$9,""))</f>
        <v/>
      </c>
      <c r="C149" s="60" t="str">
        <f aca="true">IF(B149&lt;&gt;"",INDIRECT("ST!D"&amp;MATCH(D149,ST!$K$1:$K$395))+(D149-INDIRECT("ST!K"&amp;MATCH(D149,ST!$K$1:$K$395)))*(INDIRECT("ST!D"&amp;MATCH(D149,ST!$K$1:$K$395)+1)-INDIRECT("ST!D"&amp;MATCH(D149,ST!$K$1:$K$395)))/(INDIRECT("ST!K"&amp;MATCH(D149,ST!$K$1:$K$395)+1)-INDIRECT("ST!K"&amp;MATCH(D149,ST!$K$1:$K$395))),"")</f>
        <v/>
      </c>
      <c r="D149" s="61" t="str">
        <f aca="false">IF(B149&lt;&gt;"",$D$12+B149*3/INPUT!$C$4,"")</f>
        <v/>
      </c>
      <c r="E149" s="62" t="str">
        <f aca="true">IF(B149&lt;&gt;"",INDIRECT("ST!N"&amp;MATCH(C149,ST!$D$1:$D$395,-1))+(C149-INDIRECT("ST!D"&amp;MATCH(C149,ST!$D$1:$D$395,-1)))*(INDIRECT("ST!N"&amp;MATCH(C149,ST!$D$1:$D$395,-1)+1)-INDIRECT("ST!N"&amp;MATCH(C149,ST!$D$1:$D$395,-1)))/(INDIRECT("ST!D"&amp;MATCH(C149,ST!$D$1:$D$395,-1)+1)-INDIRECT("ST!D"&amp;MATCH(C149,ST!$D$1:$D$395,-1))),"")</f>
        <v/>
      </c>
      <c r="F149" s="63" t="str">
        <f aca="true">IF(B149&lt;&gt;"",INDIRECT("ST!M"&amp;MATCH(C149,ST!$D$1:$D$395,-1))+(C149-INDIRECT("ST!D"&amp;MATCH(C149,ST!$D$1:$D$395,-1)))*(INDIRECT("ST!M"&amp;MATCH(C149,ST!$D$1:$D$395,-1)+1)-INDIRECT("ST!M"&amp;MATCH(C149,ST!$D$1:$D$395,-1)))/(INDIRECT("ST!D"&amp;MATCH(C149,ST!$D$1:$D$395,-1)+1)-INDIRECT("ST!D"&amp;MATCH(C149,ST!$D$1:$D$395,-1))),"")</f>
        <v/>
      </c>
      <c r="G149" s="64" t="str">
        <f aca="true">IF(B149&lt;&gt;"",INDIRECT("ST!I"&amp;MATCH(C149,ST!$D$1:$D$395,-1))+(C149-INDIRECT("ST!D"&amp;MATCH(C149,ST!$D$1:$D$395,-1)))*(INDIRECT("ST!I"&amp;MATCH(C149,ST!$D$1:$D$395,-1)+1)-INDIRECT("ST!I"&amp;MATCH(C149,ST!$D$1:$D$395,-1)))/(INDIRECT("ST!D"&amp;MATCH(C149,ST!$D$1:$D$395,-1)+1)-INDIRECT("ST!D"&amp;MATCH(C149,ST!$D$1:$D$395,-1))),"")</f>
        <v/>
      </c>
      <c r="H149" s="64" t="str">
        <f aca="false">IF(B149&lt;&gt;"",INPUT!$C$4*(G149-$G$12),"")</f>
        <v/>
      </c>
      <c r="I149" s="65" t="str">
        <f aca="false">IF(B149&lt;&gt;"",(INPUT!$C$5/12/B149/3+0.5*INPUT!$C$4*((E149-$E$12)/(D149-$D$12)-$F$12)-INPUT!$C$12)*1000,"")</f>
        <v/>
      </c>
      <c r="J149" s="65" t="str">
        <f aca="false">IF(B149&lt;&gt;"",INPUT!$C$6*5280/60^2*SIN(INPUT!$C$7*2*PI()/360)*(H149-B149*3/INPUT!$C$2)/3/B149*1000,"")</f>
        <v/>
      </c>
      <c r="K149" s="65" t="str">
        <f aca="false">IF(AND(B149&lt;&gt;"",B149&lt;=INPUT!$C$13),B149*3*12*(INPUT!$C$15/1000+INPUT!$C$12 -0.5*INPUT!$C$4*((E149-$E$12)/(D149-$D$12)-$F$12))-INPUT!$C$5,"")</f>
        <v/>
      </c>
      <c r="L149" s="65" t="str">
        <f aca="false">IF(AND(B149&lt;&gt;"",B149&lt;=INPUT!$C$13),B149*3*12*( -0.5*INPUT!$C$4*((E149-$E$12)/(D149-$D$12)-$F$12))-INPUT!$C$5,"")</f>
        <v/>
      </c>
    </row>
    <row r="150" customFormat="false" ht="12.8" hidden="false" customHeight="false" outlineLevel="0" collapsed="false">
      <c r="B150" s="60" t="str">
        <f aca="false">IF(B149="","",IF(B149+$C$9&lt;=INPUT!$C$13,B149+$C$9,""))</f>
        <v/>
      </c>
      <c r="C150" s="60" t="str">
        <f aca="true">IF(B150&lt;&gt;"",INDIRECT("ST!D"&amp;MATCH(D150,ST!$K$1:$K$395))+(D150-INDIRECT("ST!K"&amp;MATCH(D150,ST!$K$1:$K$395)))*(INDIRECT("ST!D"&amp;MATCH(D150,ST!$K$1:$K$395)+1)-INDIRECT("ST!D"&amp;MATCH(D150,ST!$K$1:$K$395)))/(INDIRECT("ST!K"&amp;MATCH(D150,ST!$K$1:$K$395)+1)-INDIRECT("ST!K"&amp;MATCH(D150,ST!$K$1:$K$395))),"")</f>
        <v/>
      </c>
      <c r="D150" s="61" t="str">
        <f aca="false">IF(B150&lt;&gt;"",$D$12+B150*3/INPUT!$C$4,"")</f>
        <v/>
      </c>
      <c r="E150" s="62" t="str">
        <f aca="true">IF(B150&lt;&gt;"",INDIRECT("ST!N"&amp;MATCH(C150,ST!$D$1:$D$395,-1))+(C150-INDIRECT("ST!D"&amp;MATCH(C150,ST!$D$1:$D$395,-1)))*(INDIRECT("ST!N"&amp;MATCH(C150,ST!$D$1:$D$395,-1)+1)-INDIRECT("ST!N"&amp;MATCH(C150,ST!$D$1:$D$395,-1)))/(INDIRECT("ST!D"&amp;MATCH(C150,ST!$D$1:$D$395,-1)+1)-INDIRECT("ST!D"&amp;MATCH(C150,ST!$D$1:$D$395,-1))),"")</f>
        <v/>
      </c>
      <c r="F150" s="63" t="str">
        <f aca="true">IF(B150&lt;&gt;"",INDIRECT("ST!M"&amp;MATCH(C150,ST!$D$1:$D$395,-1))+(C150-INDIRECT("ST!D"&amp;MATCH(C150,ST!$D$1:$D$395,-1)))*(INDIRECT("ST!M"&amp;MATCH(C150,ST!$D$1:$D$395,-1)+1)-INDIRECT("ST!M"&amp;MATCH(C150,ST!$D$1:$D$395,-1)))/(INDIRECT("ST!D"&amp;MATCH(C150,ST!$D$1:$D$395,-1)+1)-INDIRECT("ST!D"&amp;MATCH(C150,ST!$D$1:$D$395,-1))),"")</f>
        <v/>
      </c>
      <c r="G150" s="64" t="str">
        <f aca="true">IF(B150&lt;&gt;"",INDIRECT("ST!I"&amp;MATCH(C150,ST!$D$1:$D$395,-1))+(C150-INDIRECT("ST!D"&amp;MATCH(C150,ST!$D$1:$D$395,-1)))*(INDIRECT("ST!I"&amp;MATCH(C150,ST!$D$1:$D$395,-1)+1)-INDIRECT("ST!I"&amp;MATCH(C150,ST!$D$1:$D$395,-1)))/(INDIRECT("ST!D"&amp;MATCH(C150,ST!$D$1:$D$395,-1)+1)-INDIRECT("ST!D"&amp;MATCH(C150,ST!$D$1:$D$395,-1))),"")</f>
        <v/>
      </c>
      <c r="H150" s="64" t="str">
        <f aca="false">IF(B150&lt;&gt;"",INPUT!$C$4*(G150-$G$12),"")</f>
        <v/>
      </c>
      <c r="I150" s="65" t="str">
        <f aca="false">IF(B150&lt;&gt;"",(INPUT!$C$5/12/B150/3+0.5*INPUT!$C$4*((E150-$E$12)/(D150-$D$12)-$F$12)-INPUT!$C$12)*1000,"")</f>
        <v/>
      </c>
      <c r="J150" s="65" t="str">
        <f aca="false">IF(B150&lt;&gt;"",INPUT!$C$6*5280/60^2*SIN(INPUT!$C$7*2*PI()/360)*(H150-B150*3/INPUT!$C$2)/3/B150*1000,"")</f>
        <v/>
      </c>
      <c r="K150" s="65" t="str">
        <f aca="false">IF(AND(B150&lt;&gt;"",B150&lt;=INPUT!$C$13),B150*3*12*(INPUT!$C$15/1000+INPUT!$C$12 -0.5*INPUT!$C$4*((E150-$E$12)/(D150-$D$12)-$F$12))-INPUT!$C$5,"")</f>
        <v/>
      </c>
      <c r="L150" s="65" t="str">
        <f aca="false">IF(AND(B150&lt;&gt;"",B150&lt;=INPUT!$C$13),B150*3*12*( -0.5*INPUT!$C$4*((E150-$E$12)/(D150-$D$12)-$F$12))-INPUT!$C$5,"")</f>
        <v/>
      </c>
    </row>
    <row r="151" customFormat="false" ht="12.8" hidden="false" customHeight="false" outlineLevel="0" collapsed="false">
      <c r="B151" s="60" t="str">
        <f aca="false">IF(B150="","",IF(B150+$C$9&lt;=INPUT!$C$13,B150+$C$9,""))</f>
        <v/>
      </c>
      <c r="C151" s="60" t="str">
        <f aca="true">IF(B151&lt;&gt;"",INDIRECT("ST!D"&amp;MATCH(D151,ST!$K$1:$K$395))+(D151-INDIRECT("ST!K"&amp;MATCH(D151,ST!$K$1:$K$395)))*(INDIRECT("ST!D"&amp;MATCH(D151,ST!$K$1:$K$395)+1)-INDIRECT("ST!D"&amp;MATCH(D151,ST!$K$1:$K$395)))/(INDIRECT("ST!K"&amp;MATCH(D151,ST!$K$1:$K$395)+1)-INDIRECT("ST!K"&amp;MATCH(D151,ST!$K$1:$K$395))),"")</f>
        <v/>
      </c>
      <c r="D151" s="61" t="str">
        <f aca="false">IF(B151&lt;&gt;"",$D$12+B151*3/INPUT!$C$4,"")</f>
        <v/>
      </c>
      <c r="E151" s="62" t="str">
        <f aca="true">IF(B151&lt;&gt;"",INDIRECT("ST!N"&amp;MATCH(C151,ST!$D$1:$D$395,-1))+(C151-INDIRECT("ST!D"&amp;MATCH(C151,ST!$D$1:$D$395,-1)))*(INDIRECT("ST!N"&amp;MATCH(C151,ST!$D$1:$D$395,-1)+1)-INDIRECT("ST!N"&amp;MATCH(C151,ST!$D$1:$D$395,-1)))/(INDIRECT("ST!D"&amp;MATCH(C151,ST!$D$1:$D$395,-1)+1)-INDIRECT("ST!D"&amp;MATCH(C151,ST!$D$1:$D$395,-1))),"")</f>
        <v/>
      </c>
      <c r="F151" s="63" t="str">
        <f aca="true">IF(B151&lt;&gt;"",INDIRECT("ST!M"&amp;MATCH(C151,ST!$D$1:$D$395,-1))+(C151-INDIRECT("ST!D"&amp;MATCH(C151,ST!$D$1:$D$395,-1)))*(INDIRECT("ST!M"&amp;MATCH(C151,ST!$D$1:$D$395,-1)+1)-INDIRECT("ST!M"&amp;MATCH(C151,ST!$D$1:$D$395,-1)))/(INDIRECT("ST!D"&amp;MATCH(C151,ST!$D$1:$D$395,-1)+1)-INDIRECT("ST!D"&amp;MATCH(C151,ST!$D$1:$D$395,-1))),"")</f>
        <v/>
      </c>
      <c r="G151" s="64" t="str">
        <f aca="true">IF(B151&lt;&gt;"",INDIRECT("ST!I"&amp;MATCH(C151,ST!$D$1:$D$395,-1))+(C151-INDIRECT("ST!D"&amp;MATCH(C151,ST!$D$1:$D$395,-1)))*(INDIRECT("ST!I"&amp;MATCH(C151,ST!$D$1:$D$395,-1)+1)-INDIRECT("ST!I"&amp;MATCH(C151,ST!$D$1:$D$395,-1)))/(INDIRECT("ST!D"&amp;MATCH(C151,ST!$D$1:$D$395,-1)+1)-INDIRECT("ST!D"&amp;MATCH(C151,ST!$D$1:$D$395,-1))),"")</f>
        <v/>
      </c>
      <c r="H151" s="64" t="str">
        <f aca="false">IF(B151&lt;&gt;"",INPUT!$C$4*(G151-$G$12),"")</f>
        <v/>
      </c>
      <c r="I151" s="65" t="str">
        <f aca="false">IF(B151&lt;&gt;"",(INPUT!$C$5/12/B151/3+0.5*INPUT!$C$4*((E151-$E$12)/(D151-$D$12)-$F$12)-INPUT!$C$12)*1000,"")</f>
        <v/>
      </c>
      <c r="J151" s="65" t="str">
        <f aca="false">IF(B151&lt;&gt;"",INPUT!$C$6*5280/60^2*SIN(INPUT!$C$7*2*PI()/360)*(H151-B151*3/INPUT!$C$2)/3/B151*1000,"")</f>
        <v/>
      </c>
      <c r="K151" s="65" t="str">
        <f aca="false">IF(AND(B151&lt;&gt;"",B151&lt;=INPUT!$C$13),B151*3*12*(INPUT!$C$15/1000+INPUT!$C$12 -0.5*INPUT!$C$4*((E151-$E$12)/(D151-$D$12)-$F$12))-INPUT!$C$5,"")</f>
        <v/>
      </c>
      <c r="L151" s="65" t="str">
        <f aca="false">IF(AND(B151&lt;&gt;"",B151&lt;=INPUT!$C$13),B151*3*12*( -0.5*INPUT!$C$4*((E151-$E$12)/(D151-$D$12)-$F$12))-INPUT!$C$5,"")</f>
        <v/>
      </c>
    </row>
    <row r="152" customFormat="false" ht="12.8" hidden="false" customHeight="false" outlineLevel="0" collapsed="false">
      <c r="B152" s="60" t="str">
        <f aca="false">IF(B151="","",IF(B151+$C$9&lt;=INPUT!$C$13,B151+$C$9,""))</f>
        <v/>
      </c>
      <c r="C152" s="60" t="str">
        <f aca="true">IF(B152&lt;&gt;"",INDIRECT("ST!D"&amp;MATCH(D152,ST!$K$1:$K$395))+(D152-INDIRECT("ST!K"&amp;MATCH(D152,ST!$K$1:$K$395)))*(INDIRECT("ST!D"&amp;MATCH(D152,ST!$K$1:$K$395)+1)-INDIRECT("ST!D"&amp;MATCH(D152,ST!$K$1:$K$395)))/(INDIRECT("ST!K"&amp;MATCH(D152,ST!$K$1:$K$395)+1)-INDIRECT("ST!K"&amp;MATCH(D152,ST!$K$1:$K$395))),"")</f>
        <v/>
      </c>
      <c r="D152" s="61" t="str">
        <f aca="false">IF(B152&lt;&gt;"",$D$12+B152*3/INPUT!$C$4,"")</f>
        <v/>
      </c>
      <c r="E152" s="62" t="str">
        <f aca="true">IF(B152&lt;&gt;"",INDIRECT("ST!N"&amp;MATCH(C152,ST!$D$1:$D$395,-1))+(C152-INDIRECT("ST!D"&amp;MATCH(C152,ST!$D$1:$D$395,-1)))*(INDIRECT("ST!N"&amp;MATCH(C152,ST!$D$1:$D$395,-1)+1)-INDIRECT("ST!N"&amp;MATCH(C152,ST!$D$1:$D$395,-1)))/(INDIRECT("ST!D"&amp;MATCH(C152,ST!$D$1:$D$395,-1)+1)-INDIRECT("ST!D"&amp;MATCH(C152,ST!$D$1:$D$395,-1))),"")</f>
        <v/>
      </c>
      <c r="F152" s="63" t="str">
        <f aca="true">IF(B152&lt;&gt;"",INDIRECT("ST!M"&amp;MATCH(C152,ST!$D$1:$D$395,-1))+(C152-INDIRECT("ST!D"&amp;MATCH(C152,ST!$D$1:$D$395,-1)))*(INDIRECT("ST!M"&amp;MATCH(C152,ST!$D$1:$D$395,-1)+1)-INDIRECT("ST!M"&amp;MATCH(C152,ST!$D$1:$D$395,-1)))/(INDIRECT("ST!D"&amp;MATCH(C152,ST!$D$1:$D$395,-1)+1)-INDIRECT("ST!D"&amp;MATCH(C152,ST!$D$1:$D$395,-1))),"")</f>
        <v/>
      </c>
      <c r="G152" s="64" t="str">
        <f aca="true">IF(B152&lt;&gt;"",INDIRECT("ST!I"&amp;MATCH(C152,ST!$D$1:$D$395,-1))+(C152-INDIRECT("ST!D"&amp;MATCH(C152,ST!$D$1:$D$395,-1)))*(INDIRECT("ST!I"&amp;MATCH(C152,ST!$D$1:$D$395,-1)+1)-INDIRECT("ST!I"&amp;MATCH(C152,ST!$D$1:$D$395,-1)))/(INDIRECT("ST!D"&amp;MATCH(C152,ST!$D$1:$D$395,-1)+1)-INDIRECT("ST!D"&amp;MATCH(C152,ST!$D$1:$D$395,-1))),"")</f>
        <v/>
      </c>
      <c r="H152" s="64" t="str">
        <f aca="false">IF(B152&lt;&gt;"",INPUT!$C$4*(G152-$G$12),"")</f>
        <v/>
      </c>
      <c r="I152" s="65" t="str">
        <f aca="false">IF(B152&lt;&gt;"",(INPUT!$C$5/12/B152/3+0.5*INPUT!$C$4*((E152-$E$12)/(D152-$D$12)-$F$12)-INPUT!$C$12)*1000,"")</f>
        <v/>
      </c>
      <c r="J152" s="65" t="str">
        <f aca="false">IF(B152&lt;&gt;"",INPUT!$C$6*5280/60^2*SIN(INPUT!$C$7*2*PI()/360)*(H152-B152*3/INPUT!$C$2)/3/B152*1000,"")</f>
        <v/>
      </c>
      <c r="K152" s="65" t="str">
        <f aca="false">IF(AND(B152&lt;&gt;"",B152&lt;=INPUT!$C$13),B152*3*12*(INPUT!$C$15/1000+INPUT!$C$12 -0.5*INPUT!$C$4*((E152-$E$12)/(D152-$D$12)-$F$12))-INPUT!$C$5,"")</f>
        <v/>
      </c>
      <c r="L152" s="65" t="str">
        <f aca="false">IF(AND(B152&lt;&gt;"",B152&lt;=INPUT!$C$13),B152*3*12*( -0.5*INPUT!$C$4*((E152-$E$12)/(D152-$D$12)-$F$12))-INPUT!$C$5,"")</f>
        <v/>
      </c>
    </row>
    <row r="153" customFormat="false" ht="12.8" hidden="false" customHeight="false" outlineLevel="0" collapsed="false">
      <c r="B153" s="60" t="str">
        <f aca="false">IF(B152="","",IF(B152+$C$9&lt;=INPUT!$C$13,B152+$C$9,""))</f>
        <v/>
      </c>
      <c r="C153" s="60" t="str">
        <f aca="true">IF(B153&lt;&gt;"",INDIRECT("ST!D"&amp;MATCH(D153,ST!$K$1:$K$395))+(D153-INDIRECT("ST!K"&amp;MATCH(D153,ST!$K$1:$K$395)))*(INDIRECT("ST!D"&amp;MATCH(D153,ST!$K$1:$K$395)+1)-INDIRECT("ST!D"&amp;MATCH(D153,ST!$K$1:$K$395)))/(INDIRECT("ST!K"&amp;MATCH(D153,ST!$K$1:$K$395)+1)-INDIRECT("ST!K"&amp;MATCH(D153,ST!$K$1:$K$395))),"")</f>
        <v/>
      </c>
      <c r="D153" s="61" t="str">
        <f aca="false">IF(B153&lt;&gt;"",$D$12+B153*3/INPUT!$C$4,"")</f>
        <v/>
      </c>
      <c r="E153" s="62" t="str">
        <f aca="true">IF(B153&lt;&gt;"",INDIRECT("ST!N"&amp;MATCH(C153,ST!$D$1:$D$395,-1))+(C153-INDIRECT("ST!D"&amp;MATCH(C153,ST!$D$1:$D$395,-1)))*(INDIRECT("ST!N"&amp;MATCH(C153,ST!$D$1:$D$395,-1)+1)-INDIRECT("ST!N"&amp;MATCH(C153,ST!$D$1:$D$395,-1)))/(INDIRECT("ST!D"&amp;MATCH(C153,ST!$D$1:$D$395,-1)+1)-INDIRECT("ST!D"&amp;MATCH(C153,ST!$D$1:$D$395,-1))),"")</f>
        <v/>
      </c>
      <c r="F153" s="63" t="str">
        <f aca="true">IF(B153&lt;&gt;"",INDIRECT("ST!M"&amp;MATCH(C153,ST!$D$1:$D$395,-1))+(C153-INDIRECT("ST!D"&amp;MATCH(C153,ST!$D$1:$D$395,-1)))*(INDIRECT("ST!M"&amp;MATCH(C153,ST!$D$1:$D$395,-1)+1)-INDIRECT("ST!M"&amp;MATCH(C153,ST!$D$1:$D$395,-1)))/(INDIRECT("ST!D"&amp;MATCH(C153,ST!$D$1:$D$395,-1)+1)-INDIRECT("ST!D"&amp;MATCH(C153,ST!$D$1:$D$395,-1))),"")</f>
        <v/>
      </c>
      <c r="G153" s="64" t="str">
        <f aca="true">IF(B153&lt;&gt;"",INDIRECT("ST!I"&amp;MATCH(C153,ST!$D$1:$D$395,-1))+(C153-INDIRECT("ST!D"&amp;MATCH(C153,ST!$D$1:$D$395,-1)))*(INDIRECT("ST!I"&amp;MATCH(C153,ST!$D$1:$D$395,-1)+1)-INDIRECT("ST!I"&amp;MATCH(C153,ST!$D$1:$D$395,-1)))/(INDIRECT("ST!D"&amp;MATCH(C153,ST!$D$1:$D$395,-1)+1)-INDIRECT("ST!D"&amp;MATCH(C153,ST!$D$1:$D$395,-1))),"")</f>
        <v/>
      </c>
      <c r="H153" s="64" t="str">
        <f aca="false">IF(B153&lt;&gt;"",INPUT!$C$4*(G153-$G$12),"")</f>
        <v/>
      </c>
      <c r="I153" s="65" t="str">
        <f aca="false">IF(B153&lt;&gt;"",(INPUT!$C$5/12/B153/3+0.5*INPUT!$C$4*((E153-$E$12)/(D153-$D$12)-$F$12)-INPUT!$C$12)*1000,"")</f>
        <v/>
      </c>
      <c r="J153" s="65" t="str">
        <f aca="false">IF(B153&lt;&gt;"",INPUT!$C$6*5280/60^2*SIN(INPUT!$C$7*2*PI()/360)*(H153-B153*3/INPUT!$C$2)/3/B153*1000,"")</f>
        <v/>
      </c>
      <c r="K153" s="65" t="str">
        <f aca="false">IF(AND(B153&lt;&gt;"",B153&lt;=INPUT!$C$13),B153*3*12*(INPUT!$C$15/1000+INPUT!$C$12 -0.5*INPUT!$C$4*((E153-$E$12)/(D153-$D$12)-$F$12))-INPUT!$C$5,"")</f>
        <v/>
      </c>
      <c r="L153" s="65" t="str">
        <f aca="false">IF(AND(B153&lt;&gt;"",B153&lt;=INPUT!$C$13),B153*3*12*( -0.5*INPUT!$C$4*((E153-$E$12)/(D153-$D$12)-$F$12))-INPUT!$C$5,"")</f>
        <v/>
      </c>
    </row>
    <row r="154" customFormat="false" ht="12.8" hidden="false" customHeight="false" outlineLevel="0" collapsed="false">
      <c r="B154" s="60" t="str">
        <f aca="false">IF(B153="","",IF(B153+$C$9&lt;=INPUT!$C$13,B153+$C$9,""))</f>
        <v/>
      </c>
      <c r="C154" s="60" t="str">
        <f aca="true">IF(B154&lt;&gt;"",INDIRECT("ST!D"&amp;MATCH(D154,ST!$K$1:$K$395))+(D154-INDIRECT("ST!K"&amp;MATCH(D154,ST!$K$1:$K$395)))*(INDIRECT("ST!D"&amp;MATCH(D154,ST!$K$1:$K$395)+1)-INDIRECT("ST!D"&amp;MATCH(D154,ST!$K$1:$K$395)))/(INDIRECT("ST!K"&amp;MATCH(D154,ST!$K$1:$K$395)+1)-INDIRECT("ST!K"&amp;MATCH(D154,ST!$K$1:$K$395))),"")</f>
        <v/>
      </c>
      <c r="D154" s="61" t="str">
        <f aca="false">IF(B154&lt;&gt;"",$D$12+B154*3/INPUT!$C$4,"")</f>
        <v/>
      </c>
      <c r="E154" s="62" t="str">
        <f aca="true">IF(B154&lt;&gt;"",INDIRECT("ST!N"&amp;MATCH(C154,ST!$D$1:$D$395,-1))+(C154-INDIRECT("ST!D"&amp;MATCH(C154,ST!$D$1:$D$395,-1)))*(INDIRECT("ST!N"&amp;MATCH(C154,ST!$D$1:$D$395,-1)+1)-INDIRECT("ST!N"&amp;MATCH(C154,ST!$D$1:$D$395,-1)))/(INDIRECT("ST!D"&amp;MATCH(C154,ST!$D$1:$D$395,-1)+1)-INDIRECT("ST!D"&amp;MATCH(C154,ST!$D$1:$D$395,-1))),"")</f>
        <v/>
      </c>
      <c r="F154" s="63" t="str">
        <f aca="true">IF(B154&lt;&gt;"",INDIRECT("ST!M"&amp;MATCH(C154,ST!$D$1:$D$395,-1))+(C154-INDIRECT("ST!D"&amp;MATCH(C154,ST!$D$1:$D$395,-1)))*(INDIRECT("ST!M"&amp;MATCH(C154,ST!$D$1:$D$395,-1)+1)-INDIRECT("ST!M"&amp;MATCH(C154,ST!$D$1:$D$395,-1)))/(INDIRECT("ST!D"&amp;MATCH(C154,ST!$D$1:$D$395,-1)+1)-INDIRECT("ST!D"&amp;MATCH(C154,ST!$D$1:$D$395,-1))),"")</f>
        <v/>
      </c>
      <c r="G154" s="64" t="str">
        <f aca="true">IF(B154&lt;&gt;"",INDIRECT("ST!I"&amp;MATCH(C154,ST!$D$1:$D$395,-1))+(C154-INDIRECT("ST!D"&amp;MATCH(C154,ST!$D$1:$D$395,-1)))*(INDIRECT("ST!I"&amp;MATCH(C154,ST!$D$1:$D$395,-1)+1)-INDIRECT("ST!I"&amp;MATCH(C154,ST!$D$1:$D$395,-1)))/(INDIRECT("ST!D"&amp;MATCH(C154,ST!$D$1:$D$395,-1)+1)-INDIRECT("ST!D"&amp;MATCH(C154,ST!$D$1:$D$395,-1))),"")</f>
        <v/>
      </c>
      <c r="H154" s="64" t="str">
        <f aca="false">IF(B154&lt;&gt;"",INPUT!$C$4*(G154-$G$12),"")</f>
        <v/>
      </c>
      <c r="I154" s="65" t="str">
        <f aca="false">IF(B154&lt;&gt;"",(INPUT!$C$5/12/B154/3+0.5*INPUT!$C$4*((E154-$E$12)/(D154-$D$12)-$F$12)-INPUT!$C$12)*1000,"")</f>
        <v/>
      </c>
      <c r="J154" s="65" t="str">
        <f aca="false">IF(B154&lt;&gt;"",INPUT!$C$6*5280/60^2*SIN(INPUT!$C$7*2*PI()/360)*(H154-B154*3/INPUT!$C$2)/3/B154*1000,"")</f>
        <v/>
      </c>
      <c r="K154" s="65" t="str">
        <f aca="false">IF(AND(B154&lt;&gt;"",B154&lt;=INPUT!$C$13),B154*3*12*(INPUT!$C$15/1000+INPUT!$C$12 -0.5*INPUT!$C$4*((E154-$E$12)/(D154-$D$12)-$F$12))-INPUT!$C$5,"")</f>
        <v/>
      </c>
      <c r="L154" s="65" t="str">
        <f aca="false">IF(AND(B154&lt;&gt;"",B154&lt;=INPUT!$C$13),B154*3*12*( -0.5*INPUT!$C$4*((E154-$E$12)/(D154-$D$12)-$F$12))-INPUT!$C$5,"")</f>
        <v/>
      </c>
    </row>
    <row r="155" customFormat="false" ht="12.8" hidden="false" customHeight="false" outlineLevel="0" collapsed="false">
      <c r="B155" s="60" t="str">
        <f aca="false">IF(B154="","",IF(B154+$C$9&lt;=INPUT!$C$13,B154+$C$9,""))</f>
        <v/>
      </c>
      <c r="C155" s="60" t="str">
        <f aca="true">IF(B155&lt;&gt;"",INDIRECT("ST!D"&amp;MATCH(D155,ST!$K$1:$K$395))+(D155-INDIRECT("ST!K"&amp;MATCH(D155,ST!$K$1:$K$395)))*(INDIRECT("ST!D"&amp;MATCH(D155,ST!$K$1:$K$395)+1)-INDIRECT("ST!D"&amp;MATCH(D155,ST!$K$1:$K$395)))/(INDIRECT("ST!K"&amp;MATCH(D155,ST!$K$1:$K$395)+1)-INDIRECT("ST!K"&amp;MATCH(D155,ST!$K$1:$K$395))),"")</f>
        <v/>
      </c>
      <c r="D155" s="61" t="str">
        <f aca="false">IF(B155&lt;&gt;"",$D$12+B155*3/INPUT!$C$4,"")</f>
        <v/>
      </c>
      <c r="E155" s="62" t="str">
        <f aca="true">IF(B155&lt;&gt;"",INDIRECT("ST!N"&amp;MATCH(C155,ST!$D$1:$D$395,-1))+(C155-INDIRECT("ST!D"&amp;MATCH(C155,ST!$D$1:$D$395,-1)))*(INDIRECT("ST!N"&amp;MATCH(C155,ST!$D$1:$D$395,-1)+1)-INDIRECT("ST!N"&amp;MATCH(C155,ST!$D$1:$D$395,-1)))/(INDIRECT("ST!D"&amp;MATCH(C155,ST!$D$1:$D$395,-1)+1)-INDIRECT("ST!D"&amp;MATCH(C155,ST!$D$1:$D$395,-1))),"")</f>
        <v/>
      </c>
      <c r="F155" s="63" t="str">
        <f aca="true">IF(B155&lt;&gt;"",INDIRECT("ST!M"&amp;MATCH(C155,ST!$D$1:$D$395,-1))+(C155-INDIRECT("ST!D"&amp;MATCH(C155,ST!$D$1:$D$395,-1)))*(INDIRECT("ST!M"&amp;MATCH(C155,ST!$D$1:$D$395,-1)+1)-INDIRECT("ST!M"&amp;MATCH(C155,ST!$D$1:$D$395,-1)))/(INDIRECT("ST!D"&amp;MATCH(C155,ST!$D$1:$D$395,-1)+1)-INDIRECT("ST!D"&amp;MATCH(C155,ST!$D$1:$D$395,-1))),"")</f>
        <v/>
      </c>
      <c r="G155" s="64" t="str">
        <f aca="true">IF(B155&lt;&gt;"",INDIRECT("ST!I"&amp;MATCH(C155,ST!$D$1:$D$395,-1))+(C155-INDIRECT("ST!D"&amp;MATCH(C155,ST!$D$1:$D$395,-1)))*(INDIRECT("ST!I"&amp;MATCH(C155,ST!$D$1:$D$395,-1)+1)-INDIRECT("ST!I"&amp;MATCH(C155,ST!$D$1:$D$395,-1)))/(INDIRECT("ST!D"&amp;MATCH(C155,ST!$D$1:$D$395,-1)+1)-INDIRECT("ST!D"&amp;MATCH(C155,ST!$D$1:$D$395,-1))),"")</f>
        <v/>
      </c>
      <c r="H155" s="64" t="str">
        <f aca="false">IF(B155&lt;&gt;"",INPUT!$C$4*(G155-$G$12),"")</f>
        <v/>
      </c>
      <c r="I155" s="65" t="str">
        <f aca="false">IF(B155&lt;&gt;"",(INPUT!$C$5/12/B155/3+0.5*INPUT!$C$4*((E155-$E$12)/(D155-$D$12)-$F$12)-INPUT!$C$12)*1000,"")</f>
        <v/>
      </c>
      <c r="J155" s="65" t="str">
        <f aca="false">IF(B155&lt;&gt;"",INPUT!$C$6*5280/60^2*SIN(INPUT!$C$7*2*PI()/360)*(H155-B155*3/INPUT!$C$2)/3/B155*1000,"")</f>
        <v/>
      </c>
      <c r="K155" s="65" t="str">
        <f aca="false">IF(AND(B155&lt;&gt;"",B155&lt;=INPUT!$C$13),B155*3*12*(INPUT!$C$15/1000+INPUT!$C$12 -0.5*INPUT!$C$4*((E155-$E$12)/(D155-$D$12)-$F$12))-INPUT!$C$5,"")</f>
        <v/>
      </c>
      <c r="L155" s="65" t="str">
        <f aca="false">IF(AND(B155&lt;&gt;"",B155&lt;=INPUT!$C$13),B155*3*12*( -0.5*INPUT!$C$4*((E155-$E$12)/(D155-$D$12)-$F$12))-INPUT!$C$5,"")</f>
        <v/>
      </c>
    </row>
    <row r="156" customFormat="false" ht="12.8" hidden="false" customHeight="false" outlineLevel="0" collapsed="false">
      <c r="B156" s="60" t="str">
        <f aca="false">IF(B155="","",IF(B155+$C$9&lt;=INPUT!$C$13,B155+$C$9,""))</f>
        <v/>
      </c>
      <c r="C156" s="60" t="str">
        <f aca="true">IF(B156&lt;&gt;"",INDIRECT("ST!D"&amp;MATCH(D156,ST!$K$1:$K$395))+(D156-INDIRECT("ST!K"&amp;MATCH(D156,ST!$K$1:$K$395)))*(INDIRECT("ST!D"&amp;MATCH(D156,ST!$K$1:$K$395)+1)-INDIRECT("ST!D"&amp;MATCH(D156,ST!$K$1:$K$395)))/(INDIRECT("ST!K"&amp;MATCH(D156,ST!$K$1:$K$395)+1)-INDIRECT("ST!K"&amp;MATCH(D156,ST!$K$1:$K$395))),"")</f>
        <v/>
      </c>
      <c r="D156" s="61" t="str">
        <f aca="false">IF(B156&lt;&gt;"",$D$12+B156*3/INPUT!$C$4,"")</f>
        <v/>
      </c>
      <c r="E156" s="62" t="str">
        <f aca="true">IF(B156&lt;&gt;"",INDIRECT("ST!N"&amp;MATCH(C156,ST!$D$1:$D$395,-1))+(C156-INDIRECT("ST!D"&amp;MATCH(C156,ST!$D$1:$D$395,-1)))*(INDIRECT("ST!N"&amp;MATCH(C156,ST!$D$1:$D$395,-1)+1)-INDIRECT("ST!N"&amp;MATCH(C156,ST!$D$1:$D$395,-1)))/(INDIRECT("ST!D"&amp;MATCH(C156,ST!$D$1:$D$395,-1)+1)-INDIRECT("ST!D"&amp;MATCH(C156,ST!$D$1:$D$395,-1))),"")</f>
        <v/>
      </c>
      <c r="F156" s="63" t="str">
        <f aca="true">IF(B156&lt;&gt;"",INDIRECT("ST!M"&amp;MATCH(C156,ST!$D$1:$D$395,-1))+(C156-INDIRECT("ST!D"&amp;MATCH(C156,ST!$D$1:$D$395,-1)))*(INDIRECT("ST!M"&amp;MATCH(C156,ST!$D$1:$D$395,-1)+1)-INDIRECT("ST!M"&amp;MATCH(C156,ST!$D$1:$D$395,-1)))/(INDIRECT("ST!D"&amp;MATCH(C156,ST!$D$1:$D$395,-1)+1)-INDIRECT("ST!D"&amp;MATCH(C156,ST!$D$1:$D$395,-1))),"")</f>
        <v/>
      </c>
      <c r="G156" s="64" t="str">
        <f aca="true">IF(B156&lt;&gt;"",INDIRECT("ST!I"&amp;MATCH(C156,ST!$D$1:$D$395,-1))+(C156-INDIRECT("ST!D"&amp;MATCH(C156,ST!$D$1:$D$395,-1)))*(INDIRECT("ST!I"&amp;MATCH(C156,ST!$D$1:$D$395,-1)+1)-INDIRECT("ST!I"&amp;MATCH(C156,ST!$D$1:$D$395,-1)))/(INDIRECT("ST!D"&amp;MATCH(C156,ST!$D$1:$D$395,-1)+1)-INDIRECT("ST!D"&amp;MATCH(C156,ST!$D$1:$D$395,-1))),"")</f>
        <v/>
      </c>
      <c r="H156" s="64" t="str">
        <f aca="false">IF(B156&lt;&gt;"",INPUT!$C$4*(G156-$G$12),"")</f>
        <v/>
      </c>
      <c r="I156" s="65" t="str">
        <f aca="false">IF(B156&lt;&gt;"",(INPUT!$C$5/12/B156/3+0.5*INPUT!$C$4*((E156-$E$12)/(D156-$D$12)-$F$12)-INPUT!$C$12)*1000,"")</f>
        <v/>
      </c>
      <c r="J156" s="65" t="str">
        <f aca="false">IF(B156&lt;&gt;"",INPUT!$C$6*5280/60^2*SIN(INPUT!$C$7*2*PI()/360)*(H156-B156*3/INPUT!$C$2)/3/B156*1000,"")</f>
        <v/>
      </c>
      <c r="K156" s="65" t="str">
        <f aca="false">IF(AND(B156&lt;&gt;"",B156&lt;=INPUT!$C$13),B156*3*12*(INPUT!$C$15/1000+INPUT!$C$12 -0.5*INPUT!$C$4*((E156-$E$12)/(D156-$D$12)-$F$12))-INPUT!$C$5,"")</f>
        <v/>
      </c>
      <c r="L156" s="65" t="str">
        <f aca="false">IF(AND(B156&lt;&gt;"",B156&lt;=INPUT!$C$13),B156*3*12*( -0.5*INPUT!$C$4*((E156-$E$12)/(D156-$D$12)-$F$12))-INPUT!$C$5,"")</f>
        <v/>
      </c>
    </row>
    <row r="157" customFormat="false" ht="12.8" hidden="false" customHeight="false" outlineLevel="0" collapsed="false">
      <c r="B157" s="60" t="str">
        <f aca="false">IF(B156="","",IF(B156+$C$9&lt;=INPUT!$C$13,B156+$C$9,""))</f>
        <v/>
      </c>
      <c r="C157" s="60" t="str">
        <f aca="true">IF(B157&lt;&gt;"",INDIRECT("ST!D"&amp;MATCH(D157,ST!$K$1:$K$395))+(D157-INDIRECT("ST!K"&amp;MATCH(D157,ST!$K$1:$K$395)))*(INDIRECT("ST!D"&amp;MATCH(D157,ST!$K$1:$K$395)+1)-INDIRECT("ST!D"&amp;MATCH(D157,ST!$K$1:$K$395)))/(INDIRECT("ST!K"&amp;MATCH(D157,ST!$K$1:$K$395)+1)-INDIRECT("ST!K"&amp;MATCH(D157,ST!$K$1:$K$395))),"")</f>
        <v/>
      </c>
      <c r="D157" s="61" t="str">
        <f aca="false">IF(B157&lt;&gt;"",$D$12+B157*3/INPUT!$C$4,"")</f>
        <v/>
      </c>
      <c r="E157" s="62" t="str">
        <f aca="true">IF(B157&lt;&gt;"",INDIRECT("ST!N"&amp;MATCH(C157,ST!$D$1:$D$395,-1))+(C157-INDIRECT("ST!D"&amp;MATCH(C157,ST!$D$1:$D$395,-1)))*(INDIRECT("ST!N"&amp;MATCH(C157,ST!$D$1:$D$395,-1)+1)-INDIRECT("ST!N"&amp;MATCH(C157,ST!$D$1:$D$395,-1)))/(INDIRECT("ST!D"&amp;MATCH(C157,ST!$D$1:$D$395,-1)+1)-INDIRECT("ST!D"&amp;MATCH(C157,ST!$D$1:$D$395,-1))),"")</f>
        <v/>
      </c>
      <c r="F157" s="63" t="str">
        <f aca="true">IF(B157&lt;&gt;"",INDIRECT("ST!M"&amp;MATCH(C157,ST!$D$1:$D$395,-1))+(C157-INDIRECT("ST!D"&amp;MATCH(C157,ST!$D$1:$D$395,-1)))*(INDIRECT("ST!M"&amp;MATCH(C157,ST!$D$1:$D$395,-1)+1)-INDIRECT("ST!M"&amp;MATCH(C157,ST!$D$1:$D$395,-1)))/(INDIRECT("ST!D"&amp;MATCH(C157,ST!$D$1:$D$395,-1)+1)-INDIRECT("ST!D"&amp;MATCH(C157,ST!$D$1:$D$395,-1))),"")</f>
        <v/>
      </c>
      <c r="G157" s="64" t="str">
        <f aca="true">IF(B157&lt;&gt;"",INDIRECT("ST!I"&amp;MATCH(C157,ST!$D$1:$D$395,-1))+(C157-INDIRECT("ST!D"&amp;MATCH(C157,ST!$D$1:$D$395,-1)))*(INDIRECT("ST!I"&amp;MATCH(C157,ST!$D$1:$D$395,-1)+1)-INDIRECT("ST!I"&amp;MATCH(C157,ST!$D$1:$D$395,-1)))/(INDIRECT("ST!D"&amp;MATCH(C157,ST!$D$1:$D$395,-1)+1)-INDIRECT("ST!D"&amp;MATCH(C157,ST!$D$1:$D$395,-1))),"")</f>
        <v/>
      </c>
      <c r="H157" s="64" t="str">
        <f aca="false">IF(B157&lt;&gt;"",INPUT!$C$4*(G157-$G$12),"")</f>
        <v/>
      </c>
      <c r="I157" s="65" t="str">
        <f aca="false">IF(B157&lt;&gt;"",(INPUT!$C$5/12/B157/3+0.5*INPUT!$C$4*((E157-$E$12)/(D157-$D$12)-$F$12)-INPUT!$C$12)*1000,"")</f>
        <v/>
      </c>
      <c r="J157" s="65" t="str">
        <f aca="false">IF(B157&lt;&gt;"",INPUT!$C$6*5280/60^2*SIN(INPUT!$C$7*2*PI()/360)*(H157-B157*3/INPUT!$C$2)/3/B157*1000,"")</f>
        <v/>
      </c>
      <c r="K157" s="65" t="str">
        <f aca="false">IF(AND(B157&lt;&gt;"",B157&lt;=INPUT!$C$13),B157*3*12*(INPUT!$C$15/1000+INPUT!$C$12 -0.5*INPUT!$C$4*((E157-$E$12)/(D157-$D$12)-$F$12))-INPUT!$C$5,"")</f>
        <v/>
      </c>
      <c r="L157" s="65" t="str">
        <f aca="false">IF(AND(B157&lt;&gt;"",B157&lt;=INPUT!$C$13),B157*3*12*( -0.5*INPUT!$C$4*((E157-$E$12)/(D157-$D$12)-$F$12))-INPUT!$C$5,"")</f>
        <v/>
      </c>
    </row>
    <row r="158" customFormat="false" ht="12.8" hidden="false" customHeight="false" outlineLevel="0" collapsed="false">
      <c r="B158" s="60" t="str">
        <f aca="false">IF(B157="","",IF(B157+$C$9&lt;=INPUT!$C$13,B157+$C$9,""))</f>
        <v/>
      </c>
      <c r="C158" s="60" t="str">
        <f aca="true">IF(B158&lt;&gt;"",INDIRECT("ST!D"&amp;MATCH(D158,ST!$K$1:$K$395))+(D158-INDIRECT("ST!K"&amp;MATCH(D158,ST!$K$1:$K$395)))*(INDIRECT("ST!D"&amp;MATCH(D158,ST!$K$1:$K$395)+1)-INDIRECT("ST!D"&amp;MATCH(D158,ST!$K$1:$K$395)))/(INDIRECT("ST!K"&amp;MATCH(D158,ST!$K$1:$K$395)+1)-INDIRECT("ST!K"&amp;MATCH(D158,ST!$K$1:$K$395))),"")</f>
        <v/>
      </c>
      <c r="D158" s="61" t="str">
        <f aca="false">IF(B158&lt;&gt;"",$D$12+B158*3/INPUT!$C$4,"")</f>
        <v/>
      </c>
      <c r="E158" s="62" t="str">
        <f aca="true">IF(B158&lt;&gt;"",INDIRECT("ST!N"&amp;MATCH(C158,ST!$D$1:$D$395,-1))+(C158-INDIRECT("ST!D"&amp;MATCH(C158,ST!$D$1:$D$395,-1)))*(INDIRECT("ST!N"&amp;MATCH(C158,ST!$D$1:$D$395,-1)+1)-INDIRECT("ST!N"&amp;MATCH(C158,ST!$D$1:$D$395,-1)))/(INDIRECT("ST!D"&amp;MATCH(C158,ST!$D$1:$D$395,-1)+1)-INDIRECT("ST!D"&amp;MATCH(C158,ST!$D$1:$D$395,-1))),"")</f>
        <v/>
      </c>
      <c r="F158" s="63" t="str">
        <f aca="true">IF(B158&lt;&gt;"",INDIRECT("ST!M"&amp;MATCH(C158,ST!$D$1:$D$395,-1))+(C158-INDIRECT("ST!D"&amp;MATCH(C158,ST!$D$1:$D$395,-1)))*(INDIRECT("ST!M"&amp;MATCH(C158,ST!$D$1:$D$395,-1)+1)-INDIRECT("ST!M"&amp;MATCH(C158,ST!$D$1:$D$395,-1)))/(INDIRECT("ST!D"&amp;MATCH(C158,ST!$D$1:$D$395,-1)+1)-INDIRECT("ST!D"&amp;MATCH(C158,ST!$D$1:$D$395,-1))),"")</f>
        <v/>
      </c>
      <c r="G158" s="64" t="str">
        <f aca="true">IF(B158&lt;&gt;"",INDIRECT("ST!I"&amp;MATCH(C158,ST!$D$1:$D$395,-1))+(C158-INDIRECT("ST!D"&amp;MATCH(C158,ST!$D$1:$D$395,-1)))*(INDIRECT("ST!I"&amp;MATCH(C158,ST!$D$1:$D$395,-1)+1)-INDIRECT("ST!I"&amp;MATCH(C158,ST!$D$1:$D$395,-1)))/(INDIRECT("ST!D"&amp;MATCH(C158,ST!$D$1:$D$395,-1)+1)-INDIRECT("ST!D"&amp;MATCH(C158,ST!$D$1:$D$395,-1))),"")</f>
        <v/>
      </c>
      <c r="H158" s="64" t="str">
        <f aca="false">IF(B158&lt;&gt;"",INPUT!$C$4*(G158-$G$12),"")</f>
        <v/>
      </c>
      <c r="I158" s="65" t="str">
        <f aca="false">IF(B158&lt;&gt;"",(INPUT!$C$5/12/B158/3+0.5*INPUT!$C$4*((E158-$E$12)/(D158-$D$12)-$F$12)-INPUT!$C$12)*1000,"")</f>
        <v/>
      </c>
      <c r="J158" s="65" t="str">
        <f aca="false">IF(B158&lt;&gt;"",INPUT!$C$6*5280/60^2*SIN(INPUT!$C$7*2*PI()/360)*(H158-B158*3/INPUT!$C$2)/3/B158*1000,"")</f>
        <v/>
      </c>
      <c r="K158" s="65" t="str">
        <f aca="false">IF(AND(B158&lt;&gt;"",B158&lt;=INPUT!$C$13),B158*3*12*(INPUT!$C$15/1000+INPUT!$C$12 -0.5*INPUT!$C$4*((E158-$E$12)/(D158-$D$12)-$F$12))-INPUT!$C$5,"")</f>
        <v/>
      </c>
      <c r="L158" s="65" t="str">
        <f aca="false">IF(AND(B158&lt;&gt;"",B158&lt;=INPUT!$C$13),B158*3*12*( -0.5*INPUT!$C$4*((E158-$E$12)/(D158-$D$12)-$F$12))-INPUT!$C$5,"")</f>
        <v/>
      </c>
    </row>
    <row r="159" customFormat="false" ht="12.8" hidden="false" customHeight="false" outlineLevel="0" collapsed="false">
      <c r="B159" s="60" t="str">
        <f aca="false">IF(B158="","",IF(B158+$C$9&lt;=INPUT!$C$13,B158+$C$9,""))</f>
        <v/>
      </c>
      <c r="C159" s="60" t="str">
        <f aca="true">IF(B159&lt;&gt;"",INDIRECT("ST!D"&amp;MATCH(D159,ST!$K$1:$K$395))+(D159-INDIRECT("ST!K"&amp;MATCH(D159,ST!$K$1:$K$395)))*(INDIRECT("ST!D"&amp;MATCH(D159,ST!$K$1:$K$395)+1)-INDIRECT("ST!D"&amp;MATCH(D159,ST!$K$1:$K$395)))/(INDIRECT("ST!K"&amp;MATCH(D159,ST!$K$1:$K$395)+1)-INDIRECT("ST!K"&amp;MATCH(D159,ST!$K$1:$K$395))),"")</f>
        <v/>
      </c>
      <c r="D159" s="61" t="str">
        <f aca="false">IF(B159&lt;&gt;"",$D$12+B159*3/INPUT!$C$4,"")</f>
        <v/>
      </c>
      <c r="E159" s="62" t="str">
        <f aca="true">IF(B159&lt;&gt;"",INDIRECT("ST!N"&amp;MATCH(C159,ST!$D$1:$D$395,-1))+(C159-INDIRECT("ST!D"&amp;MATCH(C159,ST!$D$1:$D$395,-1)))*(INDIRECT("ST!N"&amp;MATCH(C159,ST!$D$1:$D$395,-1)+1)-INDIRECT("ST!N"&amp;MATCH(C159,ST!$D$1:$D$395,-1)))/(INDIRECT("ST!D"&amp;MATCH(C159,ST!$D$1:$D$395,-1)+1)-INDIRECT("ST!D"&amp;MATCH(C159,ST!$D$1:$D$395,-1))),"")</f>
        <v/>
      </c>
      <c r="F159" s="63" t="str">
        <f aca="true">IF(B159&lt;&gt;"",INDIRECT("ST!M"&amp;MATCH(C159,ST!$D$1:$D$395,-1))+(C159-INDIRECT("ST!D"&amp;MATCH(C159,ST!$D$1:$D$395,-1)))*(INDIRECT("ST!M"&amp;MATCH(C159,ST!$D$1:$D$395,-1)+1)-INDIRECT("ST!M"&amp;MATCH(C159,ST!$D$1:$D$395,-1)))/(INDIRECT("ST!D"&amp;MATCH(C159,ST!$D$1:$D$395,-1)+1)-INDIRECT("ST!D"&amp;MATCH(C159,ST!$D$1:$D$395,-1))),"")</f>
        <v/>
      </c>
      <c r="G159" s="64" t="str">
        <f aca="true">IF(B159&lt;&gt;"",INDIRECT("ST!I"&amp;MATCH(C159,ST!$D$1:$D$395,-1))+(C159-INDIRECT("ST!D"&amp;MATCH(C159,ST!$D$1:$D$395,-1)))*(INDIRECT("ST!I"&amp;MATCH(C159,ST!$D$1:$D$395,-1)+1)-INDIRECT("ST!I"&amp;MATCH(C159,ST!$D$1:$D$395,-1)))/(INDIRECT("ST!D"&amp;MATCH(C159,ST!$D$1:$D$395,-1)+1)-INDIRECT("ST!D"&amp;MATCH(C159,ST!$D$1:$D$395,-1))),"")</f>
        <v/>
      </c>
      <c r="H159" s="64" t="str">
        <f aca="false">IF(B159&lt;&gt;"",INPUT!$C$4*(G159-$G$12),"")</f>
        <v/>
      </c>
      <c r="I159" s="65" t="str">
        <f aca="false">IF(B159&lt;&gt;"",(INPUT!$C$5/12/B159/3+0.5*INPUT!$C$4*((E159-$E$12)/(D159-$D$12)-$F$12)-INPUT!$C$12)*1000,"")</f>
        <v/>
      </c>
      <c r="J159" s="65" t="str">
        <f aca="false">IF(B159&lt;&gt;"",INPUT!$C$6*5280/60^2*SIN(INPUT!$C$7*2*PI()/360)*(H159-B159*3/INPUT!$C$2)/3/B159*1000,"")</f>
        <v/>
      </c>
      <c r="K159" s="65" t="str">
        <f aca="false">IF(AND(B159&lt;&gt;"",B159&lt;=INPUT!$C$13),B159*3*12*(INPUT!$C$15/1000+INPUT!$C$12 -0.5*INPUT!$C$4*((E159-$E$12)/(D159-$D$12)-$F$12))-INPUT!$C$5,"")</f>
        <v/>
      </c>
      <c r="L159" s="65" t="str">
        <f aca="false">IF(AND(B159&lt;&gt;"",B159&lt;=INPUT!$C$13),B159*3*12*( -0.5*INPUT!$C$4*((E159-$E$12)/(D159-$D$12)-$F$12))-INPUT!$C$5,"")</f>
        <v/>
      </c>
    </row>
    <row r="160" customFormat="false" ht="12.8" hidden="false" customHeight="false" outlineLevel="0" collapsed="false">
      <c r="B160" s="60" t="str">
        <f aca="false">IF(B159="","",IF(B159+$C$9&lt;=INPUT!$C$13,B159+$C$9,""))</f>
        <v/>
      </c>
      <c r="C160" s="60" t="str">
        <f aca="true">IF(B160&lt;&gt;"",INDIRECT("ST!D"&amp;MATCH(D160,ST!$K$1:$K$395))+(D160-INDIRECT("ST!K"&amp;MATCH(D160,ST!$K$1:$K$395)))*(INDIRECT("ST!D"&amp;MATCH(D160,ST!$K$1:$K$395)+1)-INDIRECT("ST!D"&amp;MATCH(D160,ST!$K$1:$K$395)))/(INDIRECT("ST!K"&amp;MATCH(D160,ST!$K$1:$K$395)+1)-INDIRECT("ST!K"&amp;MATCH(D160,ST!$K$1:$K$395))),"")</f>
        <v/>
      </c>
      <c r="D160" s="61" t="str">
        <f aca="false">IF(B160&lt;&gt;"",$D$12+B160*3/INPUT!$C$4,"")</f>
        <v/>
      </c>
      <c r="E160" s="62" t="str">
        <f aca="true">IF(B160&lt;&gt;"",INDIRECT("ST!N"&amp;MATCH(C160,ST!$D$1:$D$395,-1))+(C160-INDIRECT("ST!D"&amp;MATCH(C160,ST!$D$1:$D$395,-1)))*(INDIRECT("ST!N"&amp;MATCH(C160,ST!$D$1:$D$395,-1)+1)-INDIRECT("ST!N"&amp;MATCH(C160,ST!$D$1:$D$395,-1)))/(INDIRECT("ST!D"&amp;MATCH(C160,ST!$D$1:$D$395,-1)+1)-INDIRECT("ST!D"&amp;MATCH(C160,ST!$D$1:$D$395,-1))),"")</f>
        <v/>
      </c>
      <c r="F160" s="63" t="str">
        <f aca="true">IF(B160&lt;&gt;"",INDIRECT("ST!M"&amp;MATCH(C160,ST!$D$1:$D$395,-1))+(C160-INDIRECT("ST!D"&amp;MATCH(C160,ST!$D$1:$D$395,-1)))*(INDIRECT("ST!M"&amp;MATCH(C160,ST!$D$1:$D$395,-1)+1)-INDIRECT("ST!M"&amp;MATCH(C160,ST!$D$1:$D$395,-1)))/(INDIRECT("ST!D"&amp;MATCH(C160,ST!$D$1:$D$395,-1)+1)-INDIRECT("ST!D"&amp;MATCH(C160,ST!$D$1:$D$395,-1))),"")</f>
        <v/>
      </c>
      <c r="G160" s="64" t="str">
        <f aca="true">IF(B160&lt;&gt;"",INDIRECT("ST!I"&amp;MATCH(C160,ST!$D$1:$D$395,-1))+(C160-INDIRECT("ST!D"&amp;MATCH(C160,ST!$D$1:$D$395,-1)))*(INDIRECT("ST!I"&amp;MATCH(C160,ST!$D$1:$D$395,-1)+1)-INDIRECT("ST!I"&amp;MATCH(C160,ST!$D$1:$D$395,-1)))/(INDIRECT("ST!D"&amp;MATCH(C160,ST!$D$1:$D$395,-1)+1)-INDIRECT("ST!D"&amp;MATCH(C160,ST!$D$1:$D$395,-1))),"")</f>
        <v/>
      </c>
      <c r="H160" s="64" t="str">
        <f aca="false">IF(B160&lt;&gt;"",INPUT!$C$4*(G160-$G$12),"")</f>
        <v/>
      </c>
      <c r="I160" s="65" t="str">
        <f aca="false">IF(B160&lt;&gt;"",(INPUT!$C$5/12/B160/3+0.5*INPUT!$C$4*((E160-$E$12)/(D160-$D$12)-$F$12)-INPUT!$C$12)*1000,"")</f>
        <v/>
      </c>
      <c r="J160" s="65" t="str">
        <f aca="false">IF(B160&lt;&gt;"",INPUT!$C$6*5280/60^2*SIN(INPUT!$C$7*2*PI()/360)*(H160-B160*3/INPUT!$C$2)/3/B160*1000,"")</f>
        <v/>
      </c>
      <c r="K160" s="65" t="str">
        <f aca="false">IF(AND(B160&lt;&gt;"",B160&lt;=INPUT!$C$13),B160*3*12*(INPUT!$C$15/1000+INPUT!$C$12 -0.5*INPUT!$C$4*((E160-$E$12)/(D160-$D$12)-$F$12))-INPUT!$C$5,"")</f>
        <v/>
      </c>
      <c r="L160" s="65" t="str">
        <f aca="false">IF(AND(B160&lt;&gt;"",B160&lt;=INPUT!$C$13),B160*3*12*( -0.5*INPUT!$C$4*((E160-$E$12)/(D160-$D$12)-$F$12))-INPUT!$C$5,"")</f>
        <v/>
      </c>
    </row>
    <row r="161" customFormat="false" ht="12.8" hidden="false" customHeight="false" outlineLevel="0" collapsed="false">
      <c r="B161" s="60" t="str">
        <f aca="false">IF(B160="","",IF(B160+$C$9&lt;=INPUT!$C$13,B160+$C$9,""))</f>
        <v/>
      </c>
      <c r="C161" s="60" t="str">
        <f aca="true">IF(B161&lt;&gt;"",INDIRECT("ST!D"&amp;MATCH(D161,ST!$K$1:$K$395))+(D161-INDIRECT("ST!K"&amp;MATCH(D161,ST!$K$1:$K$395)))*(INDIRECT("ST!D"&amp;MATCH(D161,ST!$K$1:$K$395)+1)-INDIRECT("ST!D"&amp;MATCH(D161,ST!$K$1:$K$395)))/(INDIRECT("ST!K"&amp;MATCH(D161,ST!$K$1:$K$395)+1)-INDIRECT("ST!K"&amp;MATCH(D161,ST!$K$1:$K$395))),"")</f>
        <v/>
      </c>
      <c r="D161" s="61" t="str">
        <f aca="false">IF(B161&lt;&gt;"",$D$12+B161*3/INPUT!$C$4,"")</f>
        <v/>
      </c>
      <c r="E161" s="62" t="str">
        <f aca="true">IF(B161&lt;&gt;"",INDIRECT("ST!N"&amp;MATCH(C161,ST!$D$1:$D$395,-1))+(C161-INDIRECT("ST!D"&amp;MATCH(C161,ST!$D$1:$D$395,-1)))*(INDIRECT("ST!N"&amp;MATCH(C161,ST!$D$1:$D$395,-1)+1)-INDIRECT("ST!N"&amp;MATCH(C161,ST!$D$1:$D$395,-1)))/(INDIRECT("ST!D"&amp;MATCH(C161,ST!$D$1:$D$395,-1)+1)-INDIRECT("ST!D"&amp;MATCH(C161,ST!$D$1:$D$395,-1))),"")</f>
        <v/>
      </c>
      <c r="F161" s="63" t="str">
        <f aca="true">IF(B161&lt;&gt;"",INDIRECT("ST!M"&amp;MATCH(C161,ST!$D$1:$D$395,-1))+(C161-INDIRECT("ST!D"&amp;MATCH(C161,ST!$D$1:$D$395,-1)))*(INDIRECT("ST!M"&amp;MATCH(C161,ST!$D$1:$D$395,-1)+1)-INDIRECT("ST!M"&amp;MATCH(C161,ST!$D$1:$D$395,-1)))/(INDIRECT("ST!D"&amp;MATCH(C161,ST!$D$1:$D$395,-1)+1)-INDIRECT("ST!D"&amp;MATCH(C161,ST!$D$1:$D$395,-1))),"")</f>
        <v/>
      </c>
      <c r="G161" s="64" t="str">
        <f aca="true">IF(B161&lt;&gt;"",INDIRECT("ST!I"&amp;MATCH(C161,ST!$D$1:$D$395,-1))+(C161-INDIRECT("ST!D"&amp;MATCH(C161,ST!$D$1:$D$395,-1)))*(INDIRECT("ST!I"&amp;MATCH(C161,ST!$D$1:$D$395,-1)+1)-INDIRECT("ST!I"&amp;MATCH(C161,ST!$D$1:$D$395,-1)))/(INDIRECT("ST!D"&amp;MATCH(C161,ST!$D$1:$D$395,-1)+1)-INDIRECT("ST!D"&amp;MATCH(C161,ST!$D$1:$D$395,-1))),"")</f>
        <v/>
      </c>
      <c r="H161" s="64" t="str">
        <f aca="false">IF(B161&lt;&gt;"",INPUT!$C$4*(G161-$G$12),"")</f>
        <v/>
      </c>
      <c r="I161" s="65" t="str">
        <f aca="false">IF(B161&lt;&gt;"",(INPUT!$C$5/12/B161/3+0.5*INPUT!$C$4*((E161-$E$12)/(D161-$D$12)-$F$12)-INPUT!$C$12)*1000,"")</f>
        <v/>
      </c>
      <c r="J161" s="65" t="str">
        <f aca="false">IF(B161&lt;&gt;"",INPUT!$C$6*5280/60^2*SIN(INPUT!$C$7*2*PI()/360)*(H161-B161*3/INPUT!$C$2)/3/B161*1000,"")</f>
        <v/>
      </c>
      <c r="K161" s="65" t="str">
        <f aca="false">IF(AND(B161&lt;&gt;"",B161&lt;=INPUT!$C$13),B161*3*12*(INPUT!$C$15/1000+INPUT!$C$12 -0.5*INPUT!$C$4*((E161-$E$12)/(D161-$D$12)-$F$12))-INPUT!$C$5,"")</f>
        <v/>
      </c>
      <c r="L161" s="65" t="str">
        <f aca="false">IF(AND(B161&lt;&gt;"",B161&lt;=INPUT!$C$13),B161*3*12*( -0.5*INPUT!$C$4*((E161-$E$12)/(D161-$D$12)-$F$12))-INPUT!$C$5,"")</f>
        <v/>
      </c>
    </row>
    <row r="162" customFormat="false" ht="12.8" hidden="false" customHeight="false" outlineLevel="0" collapsed="false">
      <c r="B162" s="60" t="str">
        <f aca="false">IF(B161="","",IF(B161+$C$9&lt;=INPUT!$C$13,B161+$C$9,""))</f>
        <v/>
      </c>
      <c r="C162" s="60" t="str">
        <f aca="true">IF(B162&lt;&gt;"",INDIRECT("ST!D"&amp;MATCH(D162,ST!$K$1:$K$395))+(D162-INDIRECT("ST!K"&amp;MATCH(D162,ST!$K$1:$K$395)))*(INDIRECT("ST!D"&amp;MATCH(D162,ST!$K$1:$K$395)+1)-INDIRECT("ST!D"&amp;MATCH(D162,ST!$K$1:$K$395)))/(INDIRECT("ST!K"&amp;MATCH(D162,ST!$K$1:$K$395)+1)-INDIRECT("ST!K"&amp;MATCH(D162,ST!$K$1:$K$395))),"")</f>
        <v/>
      </c>
      <c r="D162" s="61" t="str">
        <f aca="false">IF(B162&lt;&gt;"",$D$12+B162*3/INPUT!$C$4,"")</f>
        <v/>
      </c>
      <c r="E162" s="62" t="str">
        <f aca="true">IF(B162&lt;&gt;"",INDIRECT("ST!N"&amp;MATCH(C162,ST!$D$1:$D$395,-1))+(C162-INDIRECT("ST!D"&amp;MATCH(C162,ST!$D$1:$D$395,-1)))*(INDIRECT("ST!N"&amp;MATCH(C162,ST!$D$1:$D$395,-1)+1)-INDIRECT("ST!N"&amp;MATCH(C162,ST!$D$1:$D$395,-1)))/(INDIRECT("ST!D"&amp;MATCH(C162,ST!$D$1:$D$395,-1)+1)-INDIRECT("ST!D"&amp;MATCH(C162,ST!$D$1:$D$395,-1))),"")</f>
        <v/>
      </c>
      <c r="F162" s="63" t="str">
        <f aca="true">IF(B162&lt;&gt;"",INDIRECT("ST!M"&amp;MATCH(C162,ST!$D$1:$D$395,-1))+(C162-INDIRECT("ST!D"&amp;MATCH(C162,ST!$D$1:$D$395,-1)))*(INDIRECT("ST!M"&amp;MATCH(C162,ST!$D$1:$D$395,-1)+1)-INDIRECT("ST!M"&amp;MATCH(C162,ST!$D$1:$D$395,-1)))/(INDIRECT("ST!D"&amp;MATCH(C162,ST!$D$1:$D$395,-1)+1)-INDIRECT("ST!D"&amp;MATCH(C162,ST!$D$1:$D$395,-1))),"")</f>
        <v/>
      </c>
      <c r="G162" s="64" t="str">
        <f aca="true">IF(B162&lt;&gt;"",INDIRECT("ST!I"&amp;MATCH(C162,ST!$D$1:$D$395,-1))+(C162-INDIRECT("ST!D"&amp;MATCH(C162,ST!$D$1:$D$395,-1)))*(INDIRECT("ST!I"&amp;MATCH(C162,ST!$D$1:$D$395,-1)+1)-INDIRECT("ST!I"&amp;MATCH(C162,ST!$D$1:$D$395,-1)))/(INDIRECT("ST!D"&amp;MATCH(C162,ST!$D$1:$D$395,-1)+1)-INDIRECT("ST!D"&amp;MATCH(C162,ST!$D$1:$D$395,-1))),"")</f>
        <v/>
      </c>
      <c r="H162" s="64" t="str">
        <f aca="false">IF(B162&lt;&gt;"",INPUT!$C$4*(G162-$G$12),"")</f>
        <v/>
      </c>
      <c r="I162" s="65" t="str">
        <f aca="false">IF(B162&lt;&gt;"",(INPUT!$C$5/12/B162/3+0.5*INPUT!$C$4*((E162-$E$12)/(D162-$D$12)-$F$12)-INPUT!$C$12)*1000,"")</f>
        <v/>
      </c>
      <c r="J162" s="65" t="str">
        <f aca="false">IF(B162&lt;&gt;"",INPUT!$C$6*5280/60^2*SIN(INPUT!$C$7*2*PI()/360)*(H162-B162*3/INPUT!$C$2)/3/B162*1000,"")</f>
        <v/>
      </c>
      <c r="K162" s="65" t="str">
        <f aca="false">IF(AND(B162&lt;&gt;"",B162&lt;=INPUT!$C$13),B162*3*12*(INPUT!$C$15/1000+INPUT!$C$12 -0.5*INPUT!$C$4*((E162-$E$12)/(D162-$D$12)-$F$12))-INPUT!$C$5,"")</f>
        <v/>
      </c>
      <c r="L162" s="65" t="str">
        <f aca="false">IF(AND(B162&lt;&gt;"",B162&lt;=INPUT!$C$13),B162*3*12*( -0.5*INPUT!$C$4*((E162-$E$12)/(D162-$D$12)-$F$12))-INPUT!$C$5,"")</f>
        <v/>
      </c>
    </row>
    <row r="163" customFormat="false" ht="12.8" hidden="false" customHeight="false" outlineLevel="0" collapsed="false">
      <c r="B163" s="60" t="str">
        <f aca="false">IF(B162="","",IF(B162+$C$9&lt;=INPUT!$C$13,B162+$C$9,""))</f>
        <v/>
      </c>
      <c r="C163" s="60" t="str">
        <f aca="true">IF(B163&lt;&gt;"",INDIRECT("ST!D"&amp;MATCH(D163,ST!$K$1:$K$395))+(D163-INDIRECT("ST!K"&amp;MATCH(D163,ST!$K$1:$K$395)))*(INDIRECT("ST!D"&amp;MATCH(D163,ST!$K$1:$K$395)+1)-INDIRECT("ST!D"&amp;MATCH(D163,ST!$K$1:$K$395)))/(INDIRECT("ST!K"&amp;MATCH(D163,ST!$K$1:$K$395)+1)-INDIRECT("ST!K"&amp;MATCH(D163,ST!$K$1:$K$395))),"")</f>
        <v/>
      </c>
      <c r="D163" s="61" t="str">
        <f aca="false">IF(B163&lt;&gt;"",$D$12+B163*3/INPUT!$C$4,"")</f>
        <v/>
      </c>
      <c r="E163" s="62" t="str">
        <f aca="true">IF(B163&lt;&gt;"",INDIRECT("ST!N"&amp;MATCH(C163,ST!$D$1:$D$395,-1))+(C163-INDIRECT("ST!D"&amp;MATCH(C163,ST!$D$1:$D$395,-1)))*(INDIRECT("ST!N"&amp;MATCH(C163,ST!$D$1:$D$395,-1)+1)-INDIRECT("ST!N"&amp;MATCH(C163,ST!$D$1:$D$395,-1)))/(INDIRECT("ST!D"&amp;MATCH(C163,ST!$D$1:$D$395,-1)+1)-INDIRECT("ST!D"&amp;MATCH(C163,ST!$D$1:$D$395,-1))),"")</f>
        <v/>
      </c>
      <c r="F163" s="63" t="str">
        <f aca="true">IF(B163&lt;&gt;"",INDIRECT("ST!M"&amp;MATCH(C163,ST!$D$1:$D$395,-1))+(C163-INDIRECT("ST!D"&amp;MATCH(C163,ST!$D$1:$D$395,-1)))*(INDIRECT("ST!M"&amp;MATCH(C163,ST!$D$1:$D$395,-1)+1)-INDIRECT("ST!M"&amp;MATCH(C163,ST!$D$1:$D$395,-1)))/(INDIRECT("ST!D"&amp;MATCH(C163,ST!$D$1:$D$395,-1)+1)-INDIRECT("ST!D"&amp;MATCH(C163,ST!$D$1:$D$395,-1))),"")</f>
        <v/>
      </c>
      <c r="G163" s="64" t="str">
        <f aca="true">IF(B163&lt;&gt;"",INDIRECT("ST!I"&amp;MATCH(C163,ST!$D$1:$D$395,-1))+(C163-INDIRECT("ST!D"&amp;MATCH(C163,ST!$D$1:$D$395,-1)))*(INDIRECT("ST!I"&amp;MATCH(C163,ST!$D$1:$D$395,-1)+1)-INDIRECT("ST!I"&amp;MATCH(C163,ST!$D$1:$D$395,-1)))/(INDIRECT("ST!D"&amp;MATCH(C163,ST!$D$1:$D$395,-1)+1)-INDIRECT("ST!D"&amp;MATCH(C163,ST!$D$1:$D$395,-1))),"")</f>
        <v/>
      </c>
      <c r="H163" s="64" t="str">
        <f aca="false">IF(B163&lt;&gt;"",INPUT!$C$4*(G163-$G$12),"")</f>
        <v/>
      </c>
      <c r="I163" s="65" t="str">
        <f aca="false">IF(B163&lt;&gt;"",(INPUT!$C$5/12/B163/3+0.5*INPUT!$C$4*((E163-$E$12)/(D163-$D$12)-$F$12)-INPUT!$C$12)*1000,"")</f>
        <v/>
      </c>
      <c r="J163" s="65" t="str">
        <f aca="false">IF(B163&lt;&gt;"",INPUT!$C$6*5280/60^2*SIN(INPUT!$C$7*2*PI()/360)*(H163-B163*3/INPUT!$C$2)/3/B163*1000,"")</f>
        <v/>
      </c>
      <c r="K163" s="65" t="str">
        <f aca="false">IF(AND(B163&lt;&gt;"",B163&lt;=INPUT!$C$13),B163*3*12*(INPUT!$C$15/1000+INPUT!$C$12 -0.5*INPUT!$C$4*((E163-$E$12)/(D163-$D$12)-$F$12))-INPUT!$C$5,"")</f>
        <v/>
      </c>
      <c r="L163" s="65" t="str">
        <f aca="false">IF(AND(B163&lt;&gt;"",B163&lt;=INPUT!$C$13),B163*3*12*( -0.5*INPUT!$C$4*((E163-$E$12)/(D163-$D$12)-$F$12))-INPUT!$C$5,"")</f>
        <v/>
      </c>
    </row>
    <row r="164" customFormat="false" ht="12.8" hidden="false" customHeight="false" outlineLevel="0" collapsed="false">
      <c r="B164" s="60" t="str">
        <f aca="false">IF(B163="","",IF(B163+$C$9&lt;=INPUT!$C$13,B163+$C$9,""))</f>
        <v/>
      </c>
      <c r="C164" s="60" t="str">
        <f aca="true">IF(B164&lt;&gt;"",INDIRECT("ST!D"&amp;MATCH(D164,ST!$K$1:$K$395))+(D164-INDIRECT("ST!K"&amp;MATCH(D164,ST!$K$1:$K$395)))*(INDIRECT("ST!D"&amp;MATCH(D164,ST!$K$1:$K$395)+1)-INDIRECT("ST!D"&amp;MATCH(D164,ST!$K$1:$K$395)))/(INDIRECT("ST!K"&amp;MATCH(D164,ST!$K$1:$K$395)+1)-INDIRECT("ST!K"&amp;MATCH(D164,ST!$K$1:$K$395))),"")</f>
        <v/>
      </c>
      <c r="D164" s="61" t="str">
        <f aca="false">IF(B164&lt;&gt;"",$D$12+B164*3/INPUT!$C$4,"")</f>
        <v/>
      </c>
      <c r="E164" s="62" t="str">
        <f aca="true">IF(B164&lt;&gt;"",INDIRECT("ST!N"&amp;MATCH(C164,ST!$D$1:$D$395,-1))+(C164-INDIRECT("ST!D"&amp;MATCH(C164,ST!$D$1:$D$395,-1)))*(INDIRECT("ST!N"&amp;MATCH(C164,ST!$D$1:$D$395,-1)+1)-INDIRECT("ST!N"&amp;MATCH(C164,ST!$D$1:$D$395,-1)))/(INDIRECT("ST!D"&amp;MATCH(C164,ST!$D$1:$D$395,-1)+1)-INDIRECT("ST!D"&amp;MATCH(C164,ST!$D$1:$D$395,-1))),"")</f>
        <v/>
      </c>
      <c r="F164" s="63" t="str">
        <f aca="true">IF(B164&lt;&gt;"",INDIRECT("ST!M"&amp;MATCH(C164,ST!$D$1:$D$395,-1))+(C164-INDIRECT("ST!D"&amp;MATCH(C164,ST!$D$1:$D$395,-1)))*(INDIRECT("ST!M"&amp;MATCH(C164,ST!$D$1:$D$395,-1)+1)-INDIRECT("ST!M"&amp;MATCH(C164,ST!$D$1:$D$395,-1)))/(INDIRECT("ST!D"&amp;MATCH(C164,ST!$D$1:$D$395,-1)+1)-INDIRECT("ST!D"&amp;MATCH(C164,ST!$D$1:$D$395,-1))),"")</f>
        <v/>
      </c>
      <c r="G164" s="64" t="str">
        <f aca="true">IF(B164&lt;&gt;"",INDIRECT("ST!I"&amp;MATCH(C164,ST!$D$1:$D$395,-1))+(C164-INDIRECT("ST!D"&amp;MATCH(C164,ST!$D$1:$D$395,-1)))*(INDIRECT("ST!I"&amp;MATCH(C164,ST!$D$1:$D$395,-1)+1)-INDIRECT("ST!I"&amp;MATCH(C164,ST!$D$1:$D$395,-1)))/(INDIRECT("ST!D"&amp;MATCH(C164,ST!$D$1:$D$395,-1)+1)-INDIRECT("ST!D"&amp;MATCH(C164,ST!$D$1:$D$395,-1))),"")</f>
        <v/>
      </c>
      <c r="H164" s="64" t="str">
        <f aca="false">IF(B164&lt;&gt;"",INPUT!$C$4*(G164-$G$12),"")</f>
        <v/>
      </c>
      <c r="I164" s="65" t="str">
        <f aca="false">IF(B164&lt;&gt;"",(INPUT!$C$5/12/B164/3+0.5*INPUT!$C$4*((E164-$E$12)/(D164-$D$12)-$F$12)-INPUT!$C$12)*1000,"")</f>
        <v/>
      </c>
      <c r="J164" s="65" t="str">
        <f aca="false">IF(B164&lt;&gt;"",INPUT!$C$6*5280/60^2*SIN(INPUT!$C$7*2*PI()/360)*(H164-B164*3/INPUT!$C$2)/3/B164*1000,"")</f>
        <v/>
      </c>
      <c r="K164" s="65" t="str">
        <f aca="false">IF(AND(B164&lt;&gt;"",B164&lt;=INPUT!$C$13),B164*3*12*(INPUT!$C$15/1000+INPUT!$C$12 -0.5*INPUT!$C$4*((E164-$E$12)/(D164-$D$12)-$F$12))-INPUT!$C$5,"")</f>
        <v/>
      </c>
      <c r="L164" s="65" t="str">
        <f aca="false">IF(AND(B164&lt;&gt;"",B164&lt;=INPUT!$C$13),B164*3*12*( -0.5*INPUT!$C$4*((E164-$E$12)/(D164-$D$12)-$F$12))-INPUT!$C$5,"")</f>
        <v/>
      </c>
    </row>
    <row r="165" customFormat="false" ht="12.8" hidden="false" customHeight="false" outlineLevel="0" collapsed="false">
      <c r="B165" s="60" t="str">
        <f aca="false">IF(B164="","",IF(B164+$C$9&lt;=INPUT!$C$13,B164+$C$9,""))</f>
        <v/>
      </c>
      <c r="C165" s="60" t="str">
        <f aca="true">IF(B165&lt;&gt;"",INDIRECT("ST!D"&amp;MATCH(D165,ST!$K$1:$K$395))+(D165-INDIRECT("ST!K"&amp;MATCH(D165,ST!$K$1:$K$395)))*(INDIRECT("ST!D"&amp;MATCH(D165,ST!$K$1:$K$395)+1)-INDIRECT("ST!D"&amp;MATCH(D165,ST!$K$1:$K$395)))/(INDIRECT("ST!K"&amp;MATCH(D165,ST!$K$1:$K$395)+1)-INDIRECT("ST!K"&amp;MATCH(D165,ST!$K$1:$K$395))),"")</f>
        <v/>
      </c>
      <c r="D165" s="61" t="str">
        <f aca="false">IF(B165&lt;&gt;"",$D$12+B165*3/INPUT!$C$4,"")</f>
        <v/>
      </c>
      <c r="E165" s="62" t="str">
        <f aca="true">IF(B165&lt;&gt;"",INDIRECT("ST!N"&amp;MATCH(C165,ST!$D$1:$D$395,-1))+(C165-INDIRECT("ST!D"&amp;MATCH(C165,ST!$D$1:$D$395,-1)))*(INDIRECT("ST!N"&amp;MATCH(C165,ST!$D$1:$D$395,-1)+1)-INDIRECT("ST!N"&amp;MATCH(C165,ST!$D$1:$D$395,-1)))/(INDIRECT("ST!D"&amp;MATCH(C165,ST!$D$1:$D$395,-1)+1)-INDIRECT("ST!D"&amp;MATCH(C165,ST!$D$1:$D$395,-1))),"")</f>
        <v/>
      </c>
      <c r="F165" s="63" t="str">
        <f aca="true">IF(B165&lt;&gt;"",INDIRECT("ST!M"&amp;MATCH(C165,ST!$D$1:$D$395,-1))+(C165-INDIRECT("ST!D"&amp;MATCH(C165,ST!$D$1:$D$395,-1)))*(INDIRECT("ST!M"&amp;MATCH(C165,ST!$D$1:$D$395,-1)+1)-INDIRECT("ST!M"&amp;MATCH(C165,ST!$D$1:$D$395,-1)))/(INDIRECT("ST!D"&amp;MATCH(C165,ST!$D$1:$D$395,-1)+1)-INDIRECT("ST!D"&amp;MATCH(C165,ST!$D$1:$D$395,-1))),"")</f>
        <v/>
      </c>
      <c r="G165" s="64" t="str">
        <f aca="true">IF(B165&lt;&gt;"",INDIRECT("ST!I"&amp;MATCH(C165,ST!$D$1:$D$395,-1))+(C165-INDIRECT("ST!D"&amp;MATCH(C165,ST!$D$1:$D$395,-1)))*(INDIRECT("ST!I"&amp;MATCH(C165,ST!$D$1:$D$395,-1)+1)-INDIRECT("ST!I"&amp;MATCH(C165,ST!$D$1:$D$395,-1)))/(INDIRECT("ST!D"&amp;MATCH(C165,ST!$D$1:$D$395,-1)+1)-INDIRECT("ST!D"&amp;MATCH(C165,ST!$D$1:$D$395,-1))),"")</f>
        <v/>
      </c>
      <c r="H165" s="64" t="str">
        <f aca="false">IF(B165&lt;&gt;"",INPUT!$C$4*(G165-$G$12),"")</f>
        <v/>
      </c>
      <c r="I165" s="65" t="str">
        <f aca="false">IF(B165&lt;&gt;"",(INPUT!$C$5/12/B165/3+0.5*INPUT!$C$4*((E165-$E$12)/(D165-$D$12)-$F$12)-INPUT!$C$12)*1000,"")</f>
        <v/>
      </c>
      <c r="J165" s="65" t="str">
        <f aca="false">IF(B165&lt;&gt;"",INPUT!$C$6*5280/60^2*SIN(INPUT!$C$7*2*PI()/360)*(H165-B165*3/INPUT!$C$2)/3/B165*1000,"")</f>
        <v/>
      </c>
      <c r="K165" s="65" t="str">
        <f aca="false">IF(AND(B165&lt;&gt;"",B165&lt;=INPUT!$C$13),B165*3*12*(INPUT!$C$15/1000+INPUT!$C$12 -0.5*INPUT!$C$4*((E165-$E$12)/(D165-$D$12)-$F$12))-INPUT!$C$5,"")</f>
        <v/>
      </c>
      <c r="L165" s="65" t="str">
        <f aca="false">IF(AND(B165&lt;&gt;"",B165&lt;=INPUT!$C$13),B165*3*12*( -0.5*INPUT!$C$4*((E165-$E$12)/(D165-$D$12)-$F$12))-INPUT!$C$5,"")</f>
        <v/>
      </c>
    </row>
    <row r="166" customFormat="false" ht="12.8" hidden="false" customHeight="false" outlineLevel="0" collapsed="false">
      <c r="B166" s="60" t="str">
        <f aca="false">IF(B165="","",IF(B165+$C$9&lt;=INPUT!$C$13,B165+$C$9,""))</f>
        <v/>
      </c>
      <c r="C166" s="60" t="str">
        <f aca="true">IF(B166&lt;&gt;"",INDIRECT("ST!D"&amp;MATCH(D166,ST!$K$1:$K$395))+(D166-INDIRECT("ST!K"&amp;MATCH(D166,ST!$K$1:$K$395)))*(INDIRECT("ST!D"&amp;MATCH(D166,ST!$K$1:$K$395)+1)-INDIRECT("ST!D"&amp;MATCH(D166,ST!$K$1:$K$395)))/(INDIRECT("ST!K"&amp;MATCH(D166,ST!$K$1:$K$395)+1)-INDIRECT("ST!K"&amp;MATCH(D166,ST!$K$1:$K$395))),"")</f>
        <v/>
      </c>
      <c r="D166" s="61" t="str">
        <f aca="false">IF(B166&lt;&gt;"",$D$12+B166*3/INPUT!$C$4,"")</f>
        <v/>
      </c>
      <c r="E166" s="62" t="str">
        <f aca="true">IF(B166&lt;&gt;"",INDIRECT("ST!N"&amp;MATCH(C166,ST!$D$1:$D$395,-1))+(C166-INDIRECT("ST!D"&amp;MATCH(C166,ST!$D$1:$D$395,-1)))*(INDIRECT("ST!N"&amp;MATCH(C166,ST!$D$1:$D$395,-1)+1)-INDIRECT("ST!N"&amp;MATCH(C166,ST!$D$1:$D$395,-1)))/(INDIRECT("ST!D"&amp;MATCH(C166,ST!$D$1:$D$395,-1)+1)-INDIRECT("ST!D"&amp;MATCH(C166,ST!$D$1:$D$395,-1))),"")</f>
        <v/>
      </c>
      <c r="F166" s="63" t="str">
        <f aca="true">IF(B166&lt;&gt;"",INDIRECT("ST!M"&amp;MATCH(C166,ST!$D$1:$D$395,-1))+(C166-INDIRECT("ST!D"&amp;MATCH(C166,ST!$D$1:$D$395,-1)))*(INDIRECT("ST!M"&amp;MATCH(C166,ST!$D$1:$D$395,-1)+1)-INDIRECT("ST!M"&amp;MATCH(C166,ST!$D$1:$D$395,-1)))/(INDIRECT("ST!D"&amp;MATCH(C166,ST!$D$1:$D$395,-1)+1)-INDIRECT("ST!D"&amp;MATCH(C166,ST!$D$1:$D$395,-1))),"")</f>
        <v/>
      </c>
      <c r="G166" s="64" t="str">
        <f aca="true">IF(B166&lt;&gt;"",INDIRECT("ST!I"&amp;MATCH(C166,ST!$D$1:$D$395,-1))+(C166-INDIRECT("ST!D"&amp;MATCH(C166,ST!$D$1:$D$395,-1)))*(INDIRECT("ST!I"&amp;MATCH(C166,ST!$D$1:$D$395,-1)+1)-INDIRECT("ST!I"&amp;MATCH(C166,ST!$D$1:$D$395,-1)))/(INDIRECT("ST!D"&amp;MATCH(C166,ST!$D$1:$D$395,-1)+1)-INDIRECT("ST!D"&amp;MATCH(C166,ST!$D$1:$D$395,-1))),"")</f>
        <v/>
      </c>
      <c r="H166" s="64" t="str">
        <f aca="false">IF(B166&lt;&gt;"",INPUT!$C$4*(G166-$G$12),"")</f>
        <v/>
      </c>
      <c r="I166" s="65" t="str">
        <f aca="false">IF(B166&lt;&gt;"",(INPUT!$C$5/12/B166/3+0.5*INPUT!$C$4*((E166-$E$12)/(D166-$D$12)-$F$12)-INPUT!$C$12)*1000,"")</f>
        <v/>
      </c>
      <c r="J166" s="65" t="str">
        <f aca="false">IF(B166&lt;&gt;"",INPUT!$C$6*5280/60^2*SIN(INPUT!$C$7*2*PI()/360)*(H166-B166*3/INPUT!$C$2)/3/B166*1000,"")</f>
        <v/>
      </c>
      <c r="K166" s="65" t="str">
        <f aca="false">IF(AND(B166&lt;&gt;"",B166&lt;=INPUT!$C$13),B166*3*12*(INPUT!$C$15/1000+INPUT!$C$12 -0.5*INPUT!$C$4*((E166-$E$12)/(D166-$D$12)-$F$12))-INPUT!$C$5,"")</f>
        <v/>
      </c>
      <c r="L166" s="65" t="str">
        <f aca="false">IF(AND(B166&lt;&gt;"",B166&lt;=INPUT!$C$13),B166*3*12*( -0.5*INPUT!$C$4*((E166-$E$12)/(D166-$D$12)-$F$12))-INPUT!$C$5,"")</f>
        <v/>
      </c>
    </row>
    <row r="167" customFormat="false" ht="12.8" hidden="false" customHeight="false" outlineLevel="0" collapsed="false">
      <c r="B167" s="60" t="str">
        <f aca="false">IF(B166="","",IF(B166+$C$9&lt;=INPUT!$C$13,B166+$C$9,""))</f>
        <v/>
      </c>
      <c r="C167" s="60" t="str">
        <f aca="true">IF(B167&lt;&gt;"",INDIRECT("ST!D"&amp;MATCH(D167,ST!$K$1:$K$395))+(D167-INDIRECT("ST!K"&amp;MATCH(D167,ST!$K$1:$K$395)))*(INDIRECT("ST!D"&amp;MATCH(D167,ST!$K$1:$K$395)+1)-INDIRECT("ST!D"&amp;MATCH(D167,ST!$K$1:$K$395)))/(INDIRECT("ST!K"&amp;MATCH(D167,ST!$K$1:$K$395)+1)-INDIRECT("ST!K"&amp;MATCH(D167,ST!$K$1:$K$395))),"")</f>
        <v/>
      </c>
      <c r="D167" s="61" t="str">
        <f aca="false">IF(B167&lt;&gt;"",$D$12+B167*3/INPUT!$C$4,"")</f>
        <v/>
      </c>
      <c r="E167" s="62" t="str">
        <f aca="true">IF(B167&lt;&gt;"",INDIRECT("ST!N"&amp;MATCH(C167,ST!$D$1:$D$395,-1))+(C167-INDIRECT("ST!D"&amp;MATCH(C167,ST!$D$1:$D$395,-1)))*(INDIRECT("ST!N"&amp;MATCH(C167,ST!$D$1:$D$395,-1)+1)-INDIRECT("ST!N"&amp;MATCH(C167,ST!$D$1:$D$395,-1)))/(INDIRECT("ST!D"&amp;MATCH(C167,ST!$D$1:$D$395,-1)+1)-INDIRECT("ST!D"&amp;MATCH(C167,ST!$D$1:$D$395,-1))),"")</f>
        <v/>
      </c>
      <c r="F167" s="63" t="str">
        <f aca="true">IF(B167&lt;&gt;"",INDIRECT("ST!M"&amp;MATCH(C167,ST!$D$1:$D$395,-1))+(C167-INDIRECT("ST!D"&amp;MATCH(C167,ST!$D$1:$D$395,-1)))*(INDIRECT("ST!M"&amp;MATCH(C167,ST!$D$1:$D$395,-1)+1)-INDIRECT("ST!M"&amp;MATCH(C167,ST!$D$1:$D$395,-1)))/(INDIRECT("ST!D"&amp;MATCH(C167,ST!$D$1:$D$395,-1)+1)-INDIRECT("ST!D"&amp;MATCH(C167,ST!$D$1:$D$395,-1))),"")</f>
        <v/>
      </c>
      <c r="G167" s="64" t="str">
        <f aca="true">IF(B167&lt;&gt;"",INDIRECT("ST!I"&amp;MATCH(C167,ST!$D$1:$D$395,-1))+(C167-INDIRECT("ST!D"&amp;MATCH(C167,ST!$D$1:$D$395,-1)))*(INDIRECT("ST!I"&amp;MATCH(C167,ST!$D$1:$D$395,-1)+1)-INDIRECT("ST!I"&amp;MATCH(C167,ST!$D$1:$D$395,-1)))/(INDIRECT("ST!D"&amp;MATCH(C167,ST!$D$1:$D$395,-1)+1)-INDIRECT("ST!D"&amp;MATCH(C167,ST!$D$1:$D$395,-1))),"")</f>
        <v/>
      </c>
      <c r="H167" s="64" t="str">
        <f aca="false">IF(B167&lt;&gt;"",INPUT!$C$4*(G167-$G$12),"")</f>
        <v/>
      </c>
      <c r="I167" s="65" t="str">
        <f aca="false">IF(B167&lt;&gt;"",(INPUT!$C$5/12/B167/3+0.5*INPUT!$C$4*((E167-$E$12)/(D167-$D$12)-$F$12)-INPUT!$C$12)*1000,"")</f>
        <v/>
      </c>
      <c r="J167" s="65" t="str">
        <f aca="false">IF(B167&lt;&gt;"",INPUT!$C$6*5280/60^2*SIN(INPUT!$C$7*2*PI()/360)*(H167-B167*3/INPUT!$C$2)/3/B167*1000,"")</f>
        <v/>
      </c>
      <c r="K167" s="65" t="str">
        <f aca="false">IF(AND(B167&lt;&gt;"",B167&lt;=INPUT!$C$13),B167*3*12*(INPUT!$C$15/1000+INPUT!$C$12 -0.5*INPUT!$C$4*((E167-$E$12)/(D167-$D$12)-$F$12))-INPUT!$C$5,"")</f>
        <v/>
      </c>
      <c r="L167" s="65" t="str">
        <f aca="false">IF(AND(B167&lt;&gt;"",B167&lt;=INPUT!$C$13),B167*3*12*( -0.5*INPUT!$C$4*((E167-$E$12)/(D167-$D$12)-$F$12))-INPUT!$C$5,"")</f>
        <v/>
      </c>
    </row>
    <row r="168" customFormat="false" ht="12.8" hidden="false" customHeight="false" outlineLevel="0" collapsed="false">
      <c r="B168" s="60" t="str">
        <f aca="false">IF(B167="","",IF(B167+$C$9&lt;=INPUT!$C$13,B167+$C$9,""))</f>
        <v/>
      </c>
      <c r="C168" s="60" t="str">
        <f aca="true">IF(B168&lt;&gt;"",INDIRECT("ST!D"&amp;MATCH(D168,ST!$K$1:$K$395))+(D168-INDIRECT("ST!K"&amp;MATCH(D168,ST!$K$1:$K$395)))*(INDIRECT("ST!D"&amp;MATCH(D168,ST!$K$1:$K$395)+1)-INDIRECT("ST!D"&amp;MATCH(D168,ST!$K$1:$K$395)))/(INDIRECT("ST!K"&amp;MATCH(D168,ST!$K$1:$K$395)+1)-INDIRECT("ST!K"&amp;MATCH(D168,ST!$K$1:$K$395))),"")</f>
        <v/>
      </c>
      <c r="D168" s="61" t="str">
        <f aca="false">IF(B168&lt;&gt;"",$D$12+B168*3/INPUT!$C$4,"")</f>
        <v/>
      </c>
      <c r="E168" s="62" t="str">
        <f aca="true">IF(B168&lt;&gt;"",INDIRECT("ST!N"&amp;MATCH(C168,ST!$D$1:$D$395,-1))+(C168-INDIRECT("ST!D"&amp;MATCH(C168,ST!$D$1:$D$395,-1)))*(INDIRECT("ST!N"&amp;MATCH(C168,ST!$D$1:$D$395,-1)+1)-INDIRECT("ST!N"&amp;MATCH(C168,ST!$D$1:$D$395,-1)))/(INDIRECT("ST!D"&amp;MATCH(C168,ST!$D$1:$D$395,-1)+1)-INDIRECT("ST!D"&amp;MATCH(C168,ST!$D$1:$D$395,-1))),"")</f>
        <v/>
      </c>
      <c r="F168" s="63" t="str">
        <f aca="true">IF(B168&lt;&gt;"",INDIRECT("ST!M"&amp;MATCH(C168,ST!$D$1:$D$395,-1))+(C168-INDIRECT("ST!D"&amp;MATCH(C168,ST!$D$1:$D$395,-1)))*(INDIRECT("ST!M"&amp;MATCH(C168,ST!$D$1:$D$395,-1)+1)-INDIRECT("ST!M"&amp;MATCH(C168,ST!$D$1:$D$395,-1)))/(INDIRECT("ST!D"&amp;MATCH(C168,ST!$D$1:$D$395,-1)+1)-INDIRECT("ST!D"&amp;MATCH(C168,ST!$D$1:$D$395,-1))),"")</f>
        <v/>
      </c>
      <c r="G168" s="64" t="str">
        <f aca="true">IF(B168&lt;&gt;"",INDIRECT("ST!I"&amp;MATCH(C168,ST!$D$1:$D$395,-1))+(C168-INDIRECT("ST!D"&amp;MATCH(C168,ST!$D$1:$D$395,-1)))*(INDIRECT("ST!I"&amp;MATCH(C168,ST!$D$1:$D$395,-1)+1)-INDIRECT("ST!I"&amp;MATCH(C168,ST!$D$1:$D$395,-1)))/(INDIRECT("ST!D"&amp;MATCH(C168,ST!$D$1:$D$395,-1)+1)-INDIRECT("ST!D"&amp;MATCH(C168,ST!$D$1:$D$395,-1))),"")</f>
        <v/>
      </c>
      <c r="H168" s="64" t="str">
        <f aca="false">IF(B168&lt;&gt;"",INPUT!$C$4*(G168-$G$12),"")</f>
        <v/>
      </c>
      <c r="I168" s="65" t="str">
        <f aca="false">IF(B168&lt;&gt;"",(INPUT!$C$5/12/B168/3+0.5*INPUT!$C$4*((E168-$E$12)/(D168-$D$12)-$F$12)-INPUT!$C$12)*1000,"")</f>
        <v/>
      </c>
      <c r="J168" s="65" t="str">
        <f aca="false">IF(B168&lt;&gt;"",INPUT!$C$6*5280/60^2*SIN(INPUT!$C$7*2*PI()/360)*(H168-B168*3/INPUT!$C$2)/3/B168*1000,"")</f>
        <v/>
      </c>
      <c r="K168" s="65" t="str">
        <f aca="false">IF(AND(B168&lt;&gt;"",B168&lt;=INPUT!$C$13),B168*3*12*(INPUT!$C$15/1000+INPUT!$C$12 -0.5*INPUT!$C$4*((E168-$E$12)/(D168-$D$12)-$F$12))-INPUT!$C$5,"")</f>
        <v/>
      </c>
      <c r="L168" s="65" t="str">
        <f aca="false">IF(AND(B168&lt;&gt;"",B168&lt;=INPUT!$C$13),B168*3*12*( -0.5*INPUT!$C$4*((E168-$E$12)/(D168-$D$12)-$F$12))-INPUT!$C$5,"")</f>
        <v/>
      </c>
    </row>
    <row r="169" customFormat="false" ht="12.8" hidden="false" customHeight="false" outlineLevel="0" collapsed="false">
      <c r="B169" s="60" t="str">
        <f aca="false">IF(B168="","",IF(B168+$C$9&lt;=INPUT!$C$13,B168+$C$9,""))</f>
        <v/>
      </c>
      <c r="C169" s="60" t="str">
        <f aca="true">IF(B169&lt;&gt;"",INDIRECT("ST!D"&amp;MATCH(D169,ST!$K$1:$K$395))+(D169-INDIRECT("ST!K"&amp;MATCH(D169,ST!$K$1:$K$395)))*(INDIRECT("ST!D"&amp;MATCH(D169,ST!$K$1:$K$395)+1)-INDIRECT("ST!D"&amp;MATCH(D169,ST!$K$1:$K$395)))/(INDIRECT("ST!K"&amp;MATCH(D169,ST!$K$1:$K$395)+1)-INDIRECT("ST!K"&amp;MATCH(D169,ST!$K$1:$K$395))),"")</f>
        <v/>
      </c>
      <c r="D169" s="61" t="str">
        <f aca="false">IF(B169&lt;&gt;"",$D$12+B169*3/INPUT!$C$4,"")</f>
        <v/>
      </c>
      <c r="E169" s="62" t="str">
        <f aca="true">IF(B169&lt;&gt;"",INDIRECT("ST!N"&amp;MATCH(C169,ST!$D$1:$D$395,-1))+(C169-INDIRECT("ST!D"&amp;MATCH(C169,ST!$D$1:$D$395,-1)))*(INDIRECT("ST!N"&amp;MATCH(C169,ST!$D$1:$D$395,-1)+1)-INDIRECT("ST!N"&amp;MATCH(C169,ST!$D$1:$D$395,-1)))/(INDIRECT("ST!D"&amp;MATCH(C169,ST!$D$1:$D$395,-1)+1)-INDIRECT("ST!D"&amp;MATCH(C169,ST!$D$1:$D$395,-1))),"")</f>
        <v/>
      </c>
      <c r="F169" s="63" t="str">
        <f aca="true">IF(B169&lt;&gt;"",INDIRECT("ST!M"&amp;MATCH(C169,ST!$D$1:$D$395,-1))+(C169-INDIRECT("ST!D"&amp;MATCH(C169,ST!$D$1:$D$395,-1)))*(INDIRECT("ST!M"&amp;MATCH(C169,ST!$D$1:$D$395,-1)+1)-INDIRECT("ST!M"&amp;MATCH(C169,ST!$D$1:$D$395,-1)))/(INDIRECT("ST!D"&amp;MATCH(C169,ST!$D$1:$D$395,-1)+1)-INDIRECT("ST!D"&amp;MATCH(C169,ST!$D$1:$D$395,-1))),"")</f>
        <v/>
      </c>
      <c r="G169" s="64" t="str">
        <f aca="true">IF(B169&lt;&gt;"",INDIRECT("ST!I"&amp;MATCH(C169,ST!$D$1:$D$395,-1))+(C169-INDIRECT("ST!D"&amp;MATCH(C169,ST!$D$1:$D$395,-1)))*(INDIRECT("ST!I"&amp;MATCH(C169,ST!$D$1:$D$395,-1)+1)-INDIRECT("ST!I"&amp;MATCH(C169,ST!$D$1:$D$395,-1)))/(INDIRECT("ST!D"&amp;MATCH(C169,ST!$D$1:$D$395,-1)+1)-INDIRECT("ST!D"&amp;MATCH(C169,ST!$D$1:$D$395,-1))),"")</f>
        <v/>
      </c>
      <c r="H169" s="64" t="str">
        <f aca="false">IF(B169&lt;&gt;"",INPUT!$C$4*(G169-$G$12),"")</f>
        <v/>
      </c>
      <c r="I169" s="65" t="str">
        <f aca="false">IF(B169&lt;&gt;"",(INPUT!$C$5/12/B169/3+0.5*INPUT!$C$4*((E169-$E$12)/(D169-$D$12)-$F$12)-INPUT!$C$12)*1000,"")</f>
        <v/>
      </c>
      <c r="J169" s="65" t="str">
        <f aca="false">IF(B169&lt;&gt;"",INPUT!$C$6*5280/60^2*SIN(INPUT!$C$7*2*PI()/360)*(H169-B169*3/INPUT!$C$2)/3/B169*1000,"")</f>
        <v/>
      </c>
      <c r="K169" s="65" t="str">
        <f aca="false">IF(AND(B169&lt;&gt;"",B169&lt;=INPUT!$C$13),B169*3*12*(INPUT!$C$15/1000+INPUT!$C$12 -0.5*INPUT!$C$4*((E169-$E$12)/(D169-$D$12)-$F$12))-INPUT!$C$5,"")</f>
        <v/>
      </c>
      <c r="L169" s="65" t="str">
        <f aca="false">IF(AND(B169&lt;&gt;"",B169&lt;=INPUT!$C$13),B169*3*12*( -0.5*INPUT!$C$4*((E169-$E$12)/(D169-$D$12)-$F$12))-INPUT!$C$5,"")</f>
        <v/>
      </c>
    </row>
    <row r="170" customFormat="false" ht="12.8" hidden="false" customHeight="false" outlineLevel="0" collapsed="false">
      <c r="B170" s="60" t="str">
        <f aca="false">IF(B169="","",IF(B169+$C$9&lt;=INPUT!$C$13,B169+$C$9,""))</f>
        <v/>
      </c>
      <c r="C170" s="60" t="str">
        <f aca="true">IF(B170&lt;&gt;"",INDIRECT("ST!D"&amp;MATCH(D170,ST!$K$1:$K$395))+(D170-INDIRECT("ST!K"&amp;MATCH(D170,ST!$K$1:$K$395)))*(INDIRECT("ST!D"&amp;MATCH(D170,ST!$K$1:$K$395)+1)-INDIRECT("ST!D"&amp;MATCH(D170,ST!$K$1:$K$395)))/(INDIRECT("ST!K"&amp;MATCH(D170,ST!$K$1:$K$395)+1)-INDIRECT("ST!K"&amp;MATCH(D170,ST!$K$1:$K$395))),"")</f>
        <v/>
      </c>
      <c r="D170" s="61" t="str">
        <f aca="false">IF(B170&lt;&gt;"",$D$12+B170*3/INPUT!$C$4,"")</f>
        <v/>
      </c>
      <c r="E170" s="62" t="str">
        <f aca="true">IF(B170&lt;&gt;"",INDIRECT("ST!N"&amp;MATCH(C170,ST!$D$1:$D$395,-1))+(C170-INDIRECT("ST!D"&amp;MATCH(C170,ST!$D$1:$D$395,-1)))*(INDIRECT("ST!N"&amp;MATCH(C170,ST!$D$1:$D$395,-1)+1)-INDIRECT("ST!N"&amp;MATCH(C170,ST!$D$1:$D$395,-1)))/(INDIRECT("ST!D"&amp;MATCH(C170,ST!$D$1:$D$395,-1)+1)-INDIRECT("ST!D"&amp;MATCH(C170,ST!$D$1:$D$395,-1))),"")</f>
        <v/>
      </c>
      <c r="F170" s="63" t="str">
        <f aca="true">IF(B170&lt;&gt;"",INDIRECT("ST!M"&amp;MATCH(C170,ST!$D$1:$D$395,-1))+(C170-INDIRECT("ST!D"&amp;MATCH(C170,ST!$D$1:$D$395,-1)))*(INDIRECT("ST!M"&amp;MATCH(C170,ST!$D$1:$D$395,-1)+1)-INDIRECT("ST!M"&amp;MATCH(C170,ST!$D$1:$D$395,-1)))/(INDIRECT("ST!D"&amp;MATCH(C170,ST!$D$1:$D$395,-1)+1)-INDIRECT("ST!D"&amp;MATCH(C170,ST!$D$1:$D$395,-1))),"")</f>
        <v/>
      </c>
      <c r="G170" s="64" t="str">
        <f aca="true">IF(B170&lt;&gt;"",INDIRECT("ST!I"&amp;MATCH(C170,ST!$D$1:$D$395,-1))+(C170-INDIRECT("ST!D"&amp;MATCH(C170,ST!$D$1:$D$395,-1)))*(INDIRECT("ST!I"&amp;MATCH(C170,ST!$D$1:$D$395,-1)+1)-INDIRECT("ST!I"&amp;MATCH(C170,ST!$D$1:$D$395,-1)))/(INDIRECT("ST!D"&amp;MATCH(C170,ST!$D$1:$D$395,-1)+1)-INDIRECT("ST!D"&amp;MATCH(C170,ST!$D$1:$D$395,-1))),"")</f>
        <v/>
      </c>
      <c r="H170" s="64" t="str">
        <f aca="false">IF(B170&lt;&gt;"",INPUT!$C$4*(G170-$G$12),"")</f>
        <v/>
      </c>
      <c r="I170" s="65" t="str">
        <f aca="false">IF(B170&lt;&gt;"",(INPUT!$C$5/12/B170/3+0.5*INPUT!$C$4*((E170-$E$12)/(D170-$D$12)-$F$12)-INPUT!$C$12)*1000,"")</f>
        <v/>
      </c>
      <c r="J170" s="65" t="str">
        <f aca="false">IF(B170&lt;&gt;"",INPUT!$C$6*5280/60^2*SIN(INPUT!$C$7*2*PI()/360)*(H170-B170*3/INPUT!$C$2)/3/B170*1000,"")</f>
        <v/>
      </c>
      <c r="K170" s="65" t="str">
        <f aca="false">IF(AND(B170&lt;&gt;"",B170&lt;=INPUT!$C$13),B170*3*12*(INPUT!$C$15/1000+INPUT!$C$12 -0.5*INPUT!$C$4*((E170-$E$12)/(D170-$D$12)-$F$12))-INPUT!$C$5,"")</f>
        <v/>
      </c>
      <c r="L170" s="65" t="str">
        <f aca="false">IF(AND(B170&lt;&gt;"",B170&lt;=INPUT!$C$13),B170*3*12*( -0.5*INPUT!$C$4*((E170-$E$12)/(D170-$D$12)-$F$12))-INPUT!$C$5,"")</f>
        <v/>
      </c>
    </row>
    <row r="171" customFormat="false" ht="12.8" hidden="false" customHeight="false" outlineLevel="0" collapsed="false">
      <c r="B171" s="60" t="str">
        <f aca="false">IF(B170="","",IF(B170+$C$9&lt;=INPUT!$C$13,B170+$C$9,""))</f>
        <v/>
      </c>
      <c r="C171" s="60" t="str">
        <f aca="true">IF(B171&lt;&gt;"",INDIRECT("ST!D"&amp;MATCH(D171,ST!$K$1:$K$395))+(D171-INDIRECT("ST!K"&amp;MATCH(D171,ST!$K$1:$K$395)))*(INDIRECT("ST!D"&amp;MATCH(D171,ST!$K$1:$K$395)+1)-INDIRECT("ST!D"&amp;MATCH(D171,ST!$K$1:$K$395)))/(INDIRECT("ST!K"&amp;MATCH(D171,ST!$K$1:$K$395)+1)-INDIRECT("ST!K"&amp;MATCH(D171,ST!$K$1:$K$395))),"")</f>
        <v/>
      </c>
      <c r="D171" s="61" t="str">
        <f aca="false">IF(B171&lt;&gt;"",$D$12+B171*3/INPUT!$C$4,"")</f>
        <v/>
      </c>
      <c r="E171" s="62" t="str">
        <f aca="true">IF(B171&lt;&gt;"",INDIRECT("ST!N"&amp;MATCH(C171,ST!$D$1:$D$395,-1))+(C171-INDIRECT("ST!D"&amp;MATCH(C171,ST!$D$1:$D$395,-1)))*(INDIRECT("ST!N"&amp;MATCH(C171,ST!$D$1:$D$395,-1)+1)-INDIRECT("ST!N"&amp;MATCH(C171,ST!$D$1:$D$395,-1)))/(INDIRECT("ST!D"&amp;MATCH(C171,ST!$D$1:$D$395,-1)+1)-INDIRECT("ST!D"&amp;MATCH(C171,ST!$D$1:$D$395,-1))),"")</f>
        <v/>
      </c>
      <c r="F171" s="63" t="str">
        <f aca="true">IF(B171&lt;&gt;"",INDIRECT("ST!M"&amp;MATCH(C171,ST!$D$1:$D$395,-1))+(C171-INDIRECT("ST!D"&amp;MATCH(C171,ST!$D$1:$D$395,-1)))*(INDIRECT("ST!M"&amp;MATCH(C171,ST!$D$1:$D$395,-1)+1)-INDIRECT("ST!M"&amp;MATCH(C171,ST!$D$1:$D$395,-1)))/(INDIRECT("ST!D"&amp;MATCH(C171,ST!$D$1:$D$395,-1)+1)-INDIRECT("ST!D"&amp;MATCH(C171,ST!$D$1:$D$395,-1))),"")</f>
        <v/>
      </c>
      <c r="G171" s="64" t="str">
        <f aca="true">IF(B171&lt;&gt;"",INDIRECT("ST!I"&amp;MATCH(C171,ST!$D$1:$D$395,-1))+(C171-INDIRECT("ST!D"&amp;MATCH(C171,ST!$D$1:$D$395,-1)))*(INDIRECT("ST!I"&amp;MATCH(C171,ST!$D$1:$D$395,-1)+1)-INDIRECT("ST!I"&amp;MATCH(C171,ST!$D$1:$D$395,-1)))/(INDIRECT("ST!D"&amp;MATCH(C171,ST!$D$1:$D$395,-1)+1)-INDIRECT("ST!D"&amp;MATCH(C171,ST!$D$1:$D$395,-1))),"")</f>
        <v/>
      </c>
      <c r="H171" s="64" t="str">
        <f aca="false">IF(B171&lt;&gt;"",INPUT!$C$4*(G171-$G$12),"")</f>
        <v/>
      </c>
      <c r="I171" s="65" t="str">
        <f aca="false">IF(B171&lt;&gt;"",(INPUT!$C$5/12/B171/3+0.5*INPUT!$C$4*((E171-$E$12)/(D171-$D$12)-$F$12)-INPUT!$C$12)*1000,"")</f>
        <v/>
      </c>
      <c r="J171" s="65" t="str">
        <f aca="false">IF(B171&lt;&gt;"",INPUT!$C$6*5280/60^2*SIN(INPUT!$C$7*2*PI()/360)*(H171-B171*3/INPUT!$C$2)/3/B171*1000,"")</f>
        <v/>
      </c>
      <c r="K171" s="65" t="str">
        <f aca="false">IF(AND(B171&lt;&gt;"",B171&lt;=INPUT!$C$13),B171*3*12*(INPUT!$C$15/1000+INPUT!$C$12 -0.5*INPUT!$C$4*((E171-$E$12)/(D171-$D$12)-$F$12))-INPUT!$C$5,"")</f>
        <v/>
      </c>
      <c r="L171" s="65" t="str">
        <f aca="false">IF(AND(B171&lt;&gt;"",B171&lt;=INPUT!$C$13),B171*3*12*( -0.5*INPUT!$C$4*((E171-$E$12)/(D171-$D$12)-$F$12))-INPUT!$C$5,"")</f>
        <v/>
      </c>
    </row>
    <row r="172" customFormat="false" ht="12.8" hidden="false" customHeight="false" outlineLevel="0" collapsed="false">
      <c r="B172" s="60" t="str">
        <f aca="false">IF(B171="","",IF(B171+$C$9&lt;=INPUT!$C$13,B171+$C$9,""))</f>
        <v/>
      </c>
      <c r="C172" s="60" t="str">
        <f aca="true">IF(B172&lt;&gt;"",INDIRECT("ST!D"&amp;MATCH(D172,ST!$K$1:$K$395))+(D172-INDIRECT("ST!K"&amp;MATCH(D172,ST!$K$1:$K$395)))*(INDIRECT("ST!D"&amp;MATCH(D172,ST!$K$1:$K$395)+1)-INDIRECT("ST!D"&amp;MATCH(D172,ST!$K$1:$K$395)))/(INDIRECT("ST!K"&amp;MATCH(D172,ST!$K$1:$K$395)+1)-INDIRECT("ST!K"&amp;MATCH(D172,ST!$K$1:$K$395))),"")</f>
        <v/>
      </c>
      <c r="D172" s="61" t="str">
        <f aca="false">IF(B172&lt;&gt;"",$D$12+B172*3/INPUT!$C$4,"")</f>
        <v/>
      </c>
      <c r="E172" s="62" t="str">
        <f aca="true">IF(B172&lt;&gt;"",INDIRECT("ST!N"&amp;MATCH(C172,ST!$D$1:$D$395,-1))+(C172-INDIRECT("ST!D"&amp;MATCH(C172,ST!$D$1:$D$395,-1)))*(INDIRECT("ST!N"&amp;MATCH(C172,ST!$D$1:$D$395,-1)+1)-INDIRECT("ST!N"&amp;MATCH(C172,ST!$D$1:$D$395,-1)))/(INDIRECT("ST!D"&amp;MATCH(C172,ST!$D$1:$D$395,-1)+1)-INDIRECT("ST!D"&amp;MATCH(C172,ST!$D$1:$D$395,-1))),"")</f>
        <v/>
      </c>
      <c r="F172" s="63" t="str">
        <f aca="true">IF(B172&lt;&gt;"",INDIRECT("ST!M"&amp;MATCH(C172,ST!$D$1:$D$395,-1))+(C172-INDIRECT("ST!D"&amp;MATCH(C172,ST!$D$1:$D$395,-1)))*(INDIRECT("ST!M"&amp;MATCH(C172,ST!$D$1:$D$395,-1)+1)-INDIRECT("ST!M"&amp;MATCH(C172,ST!$D$1:$D$395,-1)))/(INDIRECT("ST!D"&amp;MATCH(C172,ST!$D$1:$D$395,-1)+1)-INDIRECT("ST!D"&amp;MATCH(C172,ST!$D$1:$D$395,-1))),"")</f>
        <v/>
      </c>
      <c r="G172" s="64" t="str">
        <f aca="true">IF(B172&lt;&gt;"",INDIRECT("ST!I"&amp;MATCH(C172,ST!$D$1:$D$395,-1))+(C172-INDIRECT("ST!D"&amp;MATCH(C172,ST!$D$1:$D$395,-1)))*(INDIRECT("ST!I"&amp;MATCH(C172,ST!$D$1:$D$395,-1)+1)-INDIRECT("ST!I"&amp;MATCH(C172,ST!$D$1:$D$395,-1)))/(INDIRECT("ST!D"&amp;MATCH(C172,ST!$D$1:$D$395,-1)+1)-INDIRECT("ST!D"&amp;MATCH(C172,ST!$D$1:$D$395,-1))),"")</f>
        <v/>
      </c>
      <c r="H172" s="64" t="str">
        <f aca="false">IF(B172&lt;&gt;"",INPUT!$C$4*(G172-$G$12),"")</f>
        <v/>
      </c>
      <c r="I172" s="65" t="str">
        <f aca="false">IF(B172&lt;&gt;"",(INPUT!$C$5/12/B172/3+0.5*INPUT!$C$4*((E172-$E$12)/(D172-$D$12)-$F$12)-INPUT!$C$12)*1000,"")</f>
        <v/>
      </c>
      <c r="J172" s="65" t="str">
        <f aca="false">IF(B172&lt;&gt;"",INPUT!$C$6*5280/60^2*SIN(INPUT!$C$7*2*PI()/360)*(H172-B172*3/INPUT!$C$2)/3/B172*1000,"")</f>
        <v/>
      </c>
      <c r="K172" s="65" t="str">
        <f aca="false">IF(AND(B172&lt;&gt;"",B172&lt;=INPUT!$C$13),B172*3*12*(INPUT!$C$15/1000+INPUT!$C$12 -0.5*INPUT!$C$4*((E172-$E$12)/(D172-$D$12)-$F$12))-INPUT!$C$5,"")</f>
        <v/>
      </c>
      <c r="L172" s="65" t="str">
        <f aca="false">IF(AND(B172&lt;&gt;"",B172&lt;=INPUT!$C$13),B172*3*12*( -0.5*INPUT!$C$4*((E172-$E$12)/(D172-$D$12)-$F$12))-INPUT!$C$5,"")</f>
        <v/>
      </c>
    </row>
    <row r="173" customFormat="false" ht="12.8" hidden="false" customHeight="false" outlineLevel="0" collapsed="false">
      <c r="B173" s="60" t="str">
        <f aca="false">IF(B172="","",IF(B172+$C$9&lt;=INPUT!$C$13,B172+$C$9,""))</f>
        <v/>
      </c>
      <c r="C173" s="60" t="str">
        <f aca="true">IF(B173&lt;&gt;"",INDIRECT("ST!D"&amp;MATCH(D173,ST!$K$1:$K$395))+(D173-INDIRECT("ST!K"&amp;MATCH(D173,ST!$K$1:$K$395)))*(INDIRECT("ST!D"&amp;MATCH(D173,ST!$K$1:$K$395)+1)-INDIRECT("ST!D"&amp;MATCH(D173,ST!$K$1:$K$395)))/(INDIRECT("ST!K"&amp;MATCH(D173,ST!$K$1:$K$395)+1)-INDIRECT("ST!K"&amp;MATCH(D173,ST!$K$1:$K$395))),"")</f>
        <v/>
      </c>
      <c r="D173" s="61" t="str">
        <f aca="false">IF(B173&lt;&gt;"",$D$12+B173*3/INPUT!$C$4,"")</f>
        <v/>
      </c>
      <c r="E173" s="62" t="str">
        <f aca="true">IF(B173&lt;&gt;"",INDIRECT("ST!N"&amp;MATCH(C173,ST!$D$1:$D$395,-1))+(C173-INDIRECT("ST!D"&amp;MATCH(C173,ST!$D$1:$D$395,-1)))*(INDIRECT("ST!N"&amp;MATCH(C173,ST!$D$1:$D$395,-1)+1)-INDIRECT("ST!N"&amp;MATCH(C173,ST!$D$1:$D$395,-1)))/(INDIRECT("ST!D"&amp;MATCH(C173,ST!$D$1:$D$395,-1)+1)-INDIRECT("ST!D"&amp;MATCH(C173,ST!$D$1:$D$395,-1))),"")</f>
        <v/>
      </c>
      <c r="F173" s="63" t="str">
        <f aca="true">IF(B173&lt;&gt;"",INDIRECT("ST!M"&amp;MATCH(C173,ST!$D$1:$D$395,-1))+(C173-INDIRECT("ST!D"&amp;MATCH(C173,ST!$D$1:$D$395,-1)))*(INDIRECT("ST!M"&amp;MATCH(C173,ST!$D$1:$D$395,-1)+1)-INDIRECT("ST!M"&amp;MATCH(C173,ST!$D$1:$D$395,-1)))/(INDIRECT("ST!D"&amp;MATCH(C173,ST!$D$1:$D$395,-1)+1)-INDIRECT("ST!D"&amp;MATCH(C173,ST!$D$1:$D$395,-1))),"")</f>
        <v/>
      </c>
      <c r="G173" s="64" t="str">
        <f aca="true">IF(B173&lt;&gt;"",INDIRECT("ST!I"&amp;MATCH(C173,ST!$D$1:$D$395,-1))+(C173-INDIRECT("ST!D"&amp;MATCH(C173,ST!$D$1:$D$395,-1)))*(INDIRECT("ST!I"&amp;MATCH(C173,ST!$D$1:$D$395,-1)+1)-INDIRECT("ST!I"&amp;MATCH(C173,ST!$D$1:$D$395,-1)))/(INDIRECT("ST!D"&amp;MATCH(C173,ST!$D$1:$D$395,-1)+1)-INDIRECT("ST!D"&amp;MATCH(C173,ST!$D$1:$D$395,-1))),"")</f>
        <v/>
      </c>
      <c r="H173" s="64" t="str">
        <f aca="false">IF(B173&lt;&gt;"",INPUT!$C$4*(G173-$G$12),"")</f>
        <v/>
      </c>
      <c r="I173" s="65" t="str">
        <f aca="false">IF(B173&lt;&gt;"",(INPUT!$C$5/12/B173/3+0.5*INPUT!$C$4*((E173-$E$12)/(D173-$D$12)-$F$12)-INPUT!$C$12)*1000,"")</f>
        <v/>
      </c>
      <c r="J173" s="65" t="str">
        <f aca="false">IF(B173&lt;&gt;"",INPUT!$C$6*5280/60^2*SIN(INPUT!$C$7*2*PI()/360)*(H173-B173*3/INPUT!$C$2)/3/B173*1000,"")</f>
        <v/>
      </c>
      <c r="K173" s="65" t="str">
        <f aca="false">IF(AND(B173&lt;&gt;"",B173&lt;=INPUT!$C$13),B173*3*12*(INPUT!$C$15/1000+INPUT!$C$12 -0.5*INPUT!$C$4*((E173-$E$12)/(D173-$D$12)-$F$12))-INPUT!$C$5,"")</f>
        <v/>
      </c>
      <c r="L173" s="65" t="str">
        <f aca="false">IF(AND(B173&lt;&gt;"",B173&lt;=INPUT!$C$13),B173*3*12*( -0.5*INPUT!$C$4*((E173-$E$12)/(D173-$D$12)-$F$12))-INPUT!$C$5,"")</f>
        <v/>
      </c>
    </row>
    <row r="174" customFormat="false" ht="12.8" hidden="false" customHeight="false" outlineLevel="0" collapsed="false">
      <c r="B174" s="60" t="str">
        <f aca="false">IF(B173="","",IF(B173+$C$9&lt;=INPUT!$C$13,B173+$C$9,""))</f>
        <v/>
      </c>
      <c r="C174" s="60" t="str">
        <f aca="true">IF(B174&lt;&gt;"",INDIRECT("ST!D"&amp;MATCH(D174,ST!$K$1:$K$395))+(D174-INDIRECT("ST!K"&amp;MATCH(D174,ST!$K$1:$K$395)))*(INDIRECT("ST!D"&amp;MATCH(D174,ST!$K$1:$K$395)+1)-INDIRECT("ST!D"&amp;MATCH(D174,ST!$K$1:$K$395)))/(INDIRECT("ST!K"&amp;MATCH(D174,ST!$K$1:$K$395)+1)-INDIRECT("ST!K"&amp;MATCH(D174,ST!$K$1:$K$395))),"")</f>
        <v/>
      </c>
      <c r="D174" s="61" t="str">
        <f aca="false">IF(B174&lt;&gt;"",$D$12+B174*3/INPUT!$C$4,"")</f>
        <v/>
      </c>
      <c r="E174" s="62" t="str">
        <f aca="true">IF(B174&lt;&gt;"",INDIRECT("ST!N"&amp;MATCH(C174,ST!$D$1:$D$395,-1))+(C174-INDIRECT("ST!D"&amp;MATCH(C174,ST!$D$1:$D$395,-1)))*(INDIRECT("ST!N"&amp;MATCH(C174,ST!$D$1:$D$395,-1)+1)-INDIRECT("ST!N"&amp;MATCH(C174,ST!$D$1:$D$395,-1)))/(INDIRECT("ST!D"&amp;MATCH(C174,ST!$D$1:$D$395,-1)+1)-INDIRECT("ST!D"&amp;MATCH(C174,ST!$D$1:$D$395,-1))),"")</f>
        <v/>
      </c>
      <c r="F174" s="63" t="str">
        <f aca="true">IF(B174&lt;&gt;"",INDIRECT("ST!M"&amp;MATCH(C174,ST!$D$1:$D$395,-1))+(C174-INDIRECT("ST!D"&amp;MATCH(C174,ST!$D$1:$D$395,-1)))*(INDIRECT("ST!M"&amp;MATCH(C174,ST!$D$1:$D$395,-1)+1)-INDIRECT("ST!M"&amp;MATCH(C174,ST!$D$1:$D$395,-1)))/(INDIRECT("ST!D"&amp;MATCH(C174,ST!$D$1:$D$395,-1)+1)-INDIRECT("ST!D"&amp;MATCH(C174,ST!$D$1:$D$395,-1))),"")</f>
        <v/>
      </c>
      <c r="G174" s="64" t="str">
        <f aca="true">IF(B174&lt;&gt;"",INDIRECT("ST!I"&amp;MATCH(C174,ST!$D$1:$D$395,-1))+(C174-INDIRECT("ST!D"&amp;MATCH(C174,ST!$D$1:$D$395,-1)))*(INDIRECT("ST!I"&amp;MATCH(C174,ST!$D$1:$D$395,-1)+1)-INDIRECT("ST!I"&amp;MATCH(C174,ST!$D$1:$D$395,-1)))/(INDIRECT("ST!D"&amp;MATCH(C174,ST!$D$1:$D$395,-1)+1)-INDIRECT("ST!D"&amp;MATCH(C174,ST!$D$1:$D$395,-1))),"")</f>
        <v/>
      </c>
      <c r="H174" s="64" t="str">
        <f aca="false">IF(B174&lt;&gt;"",INPUT!$C$4*(G174-$G$12),"")</f>
        <v/>
      </c>
      <c r="I174" s="65" t="str">
        <f aca="false">IF(B174&lt;&gt;"",(INPUT!$C$5/12/B174/3+0.5*INPUT!$C$4*((E174-$E$12)/(D174-$D$12)-$F$12)-INPUT!$C$12)*1000,"")</f>
        <v/>
      </c>
      <c r="J174" s="65" t="str">
        <f aca="false">IF(B174&lt;&gt;"",INPUT!$C$6*5280/60^2*SIN(INPUT!$C$7*2*PI()/360)*(H174-B174*3/INPUT!$C$2)/3/B174*1000,"")</f>
        <v/>
      </c>
      <c r="K174" s="65" t="str">
        <f aca="false">IF(AND(B174&lt;&gt;"",B174&lt;=INPUT!$C$13),B174*3*12*(INPUT!$C$15/1000+INPUT!$C$12 -0.5*INPUT!$C$4*((E174-$E$12)/(D174-$D$12)-$F$12))-INPUT!$C$5,"")</f>
        <v/>
      </c>
      <c r="L174" s="65" t="str">
        <f aca="false">IF(AND(B174&lt;&gt;"",B174&lt;=INPUT!$C$13),B174*3*12*( -0.5*INPUT!$C$4*((E174-$E$12)/(D174-$D$12)-$F$12))-INPUT!$C$5,"")</f>
        <v/>
      </c>
    </row>
    <row r="175" customFormat="false" ht="12.8" hidden="false" customHeight="false" outlineLevel="0" collapsed="false">
      <c r="B175" s="60" t="str">
        <f aca="false">IF(B174="","",IF(B174+$C$9&lt;=INPUT!$C$13,B174+$C$9,""))</f>
        <v/>
      </c>
      <c r="C175" s="60" t="str">
        <f aca="true">IF(B175&lt;&gt;"",INDIRECT("ST!D"&amp;MATCH(D175,ST!$K$1:$K$395))+(D175-INDIRECT("ST!K"&amp;MATCH(D175,ST!$K$1:$K$395)))*(INDIRECT("ST!D"&amp;MATCH(D175,ST!$K$1:$K$395)+1)-INDIRECT("ST!D"&amp;MATCH(D175,ST!$K$1:$K$395)))/(INDIRECT("ST!K"&amp;MATCH(D175,ST!$K$1:$K$395)+1)-INDIRECT("ST!K"&amp;MATCH(D175,ST!$K$1:$K$395))),"")</f>
        <v/>
      </c>
      <c r="D175" s="61" t="str">
        <f aca="false">IF(B175&lt;&gt;"",$D$12+B175*3/INPUT!$C$4,"")</f>
        <v/>
      </c>
      <c r="E175" s="62" t="str">
        <f aca="true">IF(B175&lt;&gt;"",INDIRECT("ST!N"&amp;MATCH(C175,ST!$D$1:$D$395,-1))+(C175-INDIRECT("ST!D"&amp;MATCH(C175,ST!$D$1:$D$395,-1)))*(INDIRECT("ST!N"&amp;MATCH(C175,ST!$D$1:$D$395,-1)+1)-INDIRECT("ST!N"&amp;MATCH(C175,ST!$D$1:$D$395,-1)))/(INDIRECT("ST!D"&amp;MATCH(C175,ST!$D$1:$D$395,-1)+1)-INDIRECT("ST!D"&amp;MATCH(C175,ST!$D$1:$D$395,-1))),"")</f>
        <v/>
      </c>
      <c r="F175" s="63" t="str">
        <f aca="true">IF(B175&lt;&gt;"",INDIRECT("ST!M"&amp;MATCH(C175,ST!$D$1:$D$395,-1))+(C175-INDIRECT("ST!D"&amp;MATCH(C175,ST!$D$1:$D$395,-1)))*(INDIRECT("ST!M"&amp;MATCH(C175,ST!$D$1:$D$395,-1)+1)-INDIRECT("ST!M"&amp;MATCH(C175,ST!$D$1:$D$395,-1)))/(INDIRECT("ST!D"&amp;MATCH(C175,ST!$D$1:$D$395,-1)+1)-INDIRECT("ST!D"&amp;MATCH(C175,ST!$D$1:$D$395,-1))),"")</f>
        <v/>
      </c>
      <c r="G175" s="64" t="str">
        <f aca="true">IF(B175&lt;&gt;"",INDIRECT("ST!I"&amp;MATCH(C175,ST!$D$1:$D$395,-1))+(C175-INDIRECT("ST!D"&amp;MATCH(C175,ST!$D$1:$D$395,-1)))*(INDIRECT("ST!I"&amp;MATCH(C175,ST!$D$1:$D$395,-1)+1)-INDIRECT("ST!I"&amp;MATCH(C175,ST!$D$1:$D$395,-1)))/(INDIRECT("ST!D"&amp;MATCH(C175,ST!$D$1:$D$395,-1)+1)-INDIRECT("ST!D"&amp;MATCH(C175,ST!$D$1:$D$395,-1))),"")</f>
        <v/>
      </c>
      <c r="H175" s="64" t="str">
        <f aca="false">IF(B175&lt;&gt;"",INPUT!$C$4*(G175-$G$12),"")</f>
        <v/>
      </c>
      <c r="I175" s="65" t="str">
        <f aca="false">IF(B175&lt;&gt;"",(INPUT!$C$5/12/B175/3+0.5*INPUT!$C$4*((E175-$E$12)/(D175-$D$12)-$F$12)-INPUT!$C$12)*1000,"")</f>
        <v/>
      </c>
      <c r="J175" s="65" t="str">
        <f aca="false">IF(B175&lt;&gt;"",INPUT!$C$6*5280/60^2*SIN(INPUT!$C$7*2*PI()/360)*(H175-B175*3/INPUT!$C$2)/3/B175*1000,"")</f>
        <v/>
      </c>
      <c r="K175" s="65" t="str">
        <f aca="false">IF(AND(B175&lt;&gt;"",B175&lt;=INPUT!$C$13),B175*3*12*(INPUT!$C$15/1000+INPUT!$C$12 -0.5*INPUT!$C$4*((E175-$E$12)/(D175-$D$12)-$F$12))-INPUT!$C$5,"")</f>
        <v/>
      </c>
      <c r="L175" s="65" t="str">
        <f aca="false">IF(AND(B175&lt;&gt;"",B175&lt;=INPUT!$C$13),B175*3*12*( -0.5*INPUT!$C$4*((E175-$E$12)/(D175-$D$12)-$F$12))-INPUT!$C$5,"")</f>
        <v/>
      </c>
    </row>
    <row r="176" customFormat="false" ht="12.8" hidden="false" customHeight="false" outlineLevel="0" collapsed="false">
      <c r="B176" s="60" t="str">
        <f aca="false">IF(B175="","",IF(B175+$C$9&lt;=INPUT!$C$13,B175+$C$9,""))</f>
        <v/>
      </c>
      <c r="C176" s="60" t="str">
        <f aca="true">IF(B176&lt;&gt;"",INDIRECT("ST!D"&amp;MATCH(D176,ST!$K$1:$K$395))+(D176-INDIRECT("ST!K"&amp;MATCH(D176,ST!$K$1:$K$395)))*(INDIRECT("ST!D"&amp;MATCH(D176,ST!$K$1:$K$395)+1)-INDIRECT("ST!D"&amp;MATCH(D176,ST!$K$1:$K$395)))/(INDIRECT("ST!K"&amp;MATCH(D176,ST!$K$1:$K$395)+1)-INDIRECT("ST!K"&amp;MATCH(D176,ST!$K$1:$K$395))),"")</f>
        <v/>
      </c>
      <c r="D176" s="61" t="str">
        <f aca="false">IF(B176&lt;&gt;"",$D$12+B176*3/INPUT!$C$4,"")</f>
        <v/>
      </c>
      <c r="E176" s="62" t="str">
        <f aca="true">IF(B176&lt;&gt;"",INDIRECT("ST!N"&amp;MATCH(C176,ST!$D$1:$D$395,-1))+(C176-INDIRECT("ST!D"&amp;MATCH(C176,ST!$D$1:$D$395,-1)))*(INDIRECT("ST!N"&amp;MATCH(C176,ST!$D$1:$D$395,-1)+1)-INDIRECT("ST!N"&amp;MATCH(C176,ST!$D$1:$D$395,-1)))/(INDIRECT("ST!D"&amp;MATCH(C176,ST!$D$1:$D$395,-1)+1)-INDIRECT("ST!D"&amp;MATCH(C176,ST!$D$1:$D$395,-1))),"")</f>
        <v/>
      </c>
      <c r="F176" s="63" t="str">
        <f aca="true">IF(B176&lt;&gt;"",INDIRECT("ST!M"&amp;MATCH(C176,ST!$D$1:$D$395,-1))+(C176-INDIRECT("ST!D"&amp;MATCH(C176,ST!$D$1:$D$395,-1)))*(INDIRECT("ST!M"&amp;MATCH(C176,ST!$D$1:$D$395,-1)+1)-INDIRECT("ST!M"&amp;MATCH(C176,ST!$D$1:$D$395,-1)))/(INDIRECT("ST!D"&amp;MATCH(C176,ST!$D$1:$D$395,-1)+1)-INDIRECT("ST!D"&amp;MATCH(C176,ST!$D$1:$D$395,-1))),"")</f>
        <v/>
      </c>
      <c r="G176" s="64" t="str">
        <f aca="true">IF(B176&lt;&gt;"",INDIRECT("ST!I"&amp;MATCH(C176,ST!$D$1:$D$395,-1))+(C176-INDIRECT("ST!D"&amp;MATCH(C176,ST!$D$1:$D$395,-1)))*(INDIRECT("ST!I"&amp;MATCH(C176,ST!$D$1:$D$395,-1)+1)-INDIRECT("ST!I"&amp;MATCH(C176,ST!$D$1:$D$395,-1)))/(INDIRECT("ST!D"&amp;MATCH(C176,ST!$D$1:$D$395,-1)+1)-INDIRECT("ST!D"&amp;MATCH(C176,ST!$D$1:$D$395,-1))),"")</f>
        <v/>
      </c>
      <c r="H176" s="64" t="str">
        <f aca="false">IF(B176&lt;&gt;"",INPUT!$C$4*(G176-$G$12),"")</f>
        <v/>
      </c>
      <c r="I176" s="65" t="str">
        <f aca="false">IF(B176&lt;&gt;"",(INPUT!$C$5/12/B176/3+0.5*INPUT!$C$4*((E176-$E$12)/(D176-$D$12)-$F$12)-INPUT!$C$12)*1000,"")</f>
        <v/>
      </c>
      <c r="J176" s="65" t="str">
        <f aca="false">IF(B176&lt;&gt;"",INPUT!$C$6*5280/60^2*SIN(INPUT!$C$7*2*PI()/360)*(H176-B176*3/INPUT!$C$2)/3/B176*1000,"")</f>
        <v/>
      </c>
      <c r="K176" s="65" t="str">
        <f aca="false">IF(AND(B176&lt;&gt;"",B176&lt;=INPUT!$C$13),B176*3*12*(INPUT!$C$15/1000+INPUT!$C$12 -0.5*INPUT!$C$4*((E176-$E$12)/(D176-$D$12)-$F$12))-INPUT!$C$5,"")</f>
        <v/>
      </c>
      <c r="L176" s="65" t="str">
        <f aca="false">IF(AND(B176&lt;&gt;"",B176&lt;=INPUT!$C$13),B176*3*12*( -0.5*INPUT!$C$4*((E176-$E$12)/(D176-$D$12)-$F$12))-INPUT!$C$5,"")</f>
        <v/>
      </c>
    </row>
    <row r="177" customFormat="false" ht="12.8" hidden="false" customHeight="false" outlineLevel="0" collapsed="false">
      <c r="B177" s="60" t="str">
        <f aca="false">IF(B176="","",IF(B176+$C$9&lt;=INPUT!$C$13,B176+$C$9,""))</f>
        <v/>
      </c>
      <c r="C177" s="60" t="str">
        <f aca="true">IF(B177&lt;&gt;"",INDIRECT("ST!D"&amp;MATCH(D177,ST!$K$1:$K$395))+(D177-INDIRECT("ST!K"&amp;MATCH(D177,ST!$K$1:$K$395)))*(INDIRECT("ST!D"&amp;MATCH(D177,ST!$K$1:$K$395)+1)-INDIRECT("ST!D"&amp;MATCH(D177,ST!$K$1:$K$395)))/(INDIRECT("ST!K"&amp;MATCH(D177,ST!$K$1:$K$395)+1)-INDIRECT("ST!K"&amp;MATCH(D177,ST!$K$1:$K$395))),"")</f>
        <v/>
      </c>
      <c r="D177" s="61" t="str">
        <f aca="false">IF(B177&lt;&gt;"",$D$12+B177*3/INPUT!$C$4,"")</f>
        <v/>
      </c>
      <c r="E177" s="62" t="str">
        <f aca="true">IF(B177&lt;&gt;"",INDIRECT("ST!N"&amp;MATCH(C177,ST!$D$1:$D$395,-1))+(C177-INDIRECT("ST!D"&amp;MATCH(C177,ST!$D$1:$D$395,-1)))*(INDIRECT("ST!N"&amp;MATCH(C177,ST!$D$1:$D$395,-1)+1)-INDIRECT("ST!N"&amp;MATCH(C177,ST!$D$1:$D$395,-1)))/(INDIRECT("ST!D"&amp;MATCH(C177,ST!$D$1:$D$395,-1)+1)-INDIRECT("ST!D"&amp;MATCH(C177,ST!$D$1:$D$395,-1))),"")</f>
        <v/>
      </c>
      <c r="F177" s="63" t="str">
        <f aca="true">IF(B177&lt;&gt;"",INDIRECT("ST!M"&amp;MATCH(C177,ST!$D$1:$D$395,-1))+(C177-INDIRECT("ST!D"&amp;MATCH(C177,ST!$D$1:$D$395,-1)))*(INDIRECT("ST!M"&amp;MATCH(C177,ST!$D$1:$D$395,-1)+1)-INDIRECT("ST!M"&amp;MATCH(C177,ST!$D$1:$D$395,-1)))/(INDIRECT("ST!D"&amp;MATCH(C177,ST!$D$1:$D$395,-1)+1)-INDIRECT("ST!D"&amp;MATCH(C177,ST!$D$1:$D$395,-1))),"")</f>
        <v/>
      </c>
      <c r="G177" s="64" t="str">
        <f aca="true">IF(B177&lt;&gt;"",INDIRECT("ST!I"&amp;MATCH(C177,ST!$D$1:$D$395,-1))+(C177-INDIRECT("ST!D"&amp;MATCH(C177,ST!$D$1:$D$395,-1)))*(INDIRECT("ST!I"&amp;MATCH(C177,ST!$D$1:$D$395,-1)+1)-INDIRECT("ST!I"&amp;MATCH(C177,ST!$D$1:$D$395,-1)))/(INDIRECT("ST!D"&amp;MATCH(C177,ST!$D$1:$D$395,-1)+1)-INDIRECT("ST!D"&amp;MATCH(C177,ST!$D$1:$D$395,-1))),"")</f>
        <v/>
      </c>
      <c r="H177" s="64" t="str">
        <f aca="false">IF(B177&lt;&gt;"",INPUT!$C$4*(G177-$G$12),"")</f>
        <v/>
      </c>
      <c r="I177" s="65" t="str">
        <f aca="false">IF(B177&lt;&gt;"",(INPUT!$C$5/12/B177/3+0.5*INPUT!$C$4*((E177-$E$12)/(D177-$D$12)-$F$12)-INPUT!$C$12)*1000,"")</f>
        <v/>
      </c>
      <c r="J177" s="65" t="str">
        <f aca="false">IF(B177&lt;&gt;"",INPUT!$C$6*5280/60^2*SIN(INPUT!$C$7*2*PI()/360)*(H177-B177*3/INPUT!$C$2)/3/B177*1000,"")</f>
        <v/>
      </c>
      <c r="K177" s="65" t="str">
        <f aca="false">IF(AND(B177&lt;&gt;"",B177&lt;=INPUT!$C$13),B177*3*12*(INPUT!$C$15/1000+INPUT!$C$12 -0.5*INPUT!$C$4*((E177-$E$12)/(D177-$D$12)-$F$12))-INPUT!$C$5,"")</f>
        <v/>
      </c>
      <c r="L177" s="65" t="str">
        <f aca="false">IF(AND(B177&lt;&gt;"",B177&lt;=INPUT!$C$13),B177*3*12*( -0.5*INPUT!$C$4*((E177-$E$12)/(D177-$D$12)-$F$12))-INPUT!$C$5,"")</f>
        <v/>
      </c>
    </row>
    <row r="178" customFormat="false" ht="12.8" hidden="false" customHeight="false" outlineLevel="0" collapsed="false">
      <c r="B178" s="60" t="str">
        <f aca="false">IF(B177="","",IF(B177+$C$9&lt;=INPUT!$C$13,B177+$C$9,""))</f>
        <v/>
      </c>
      <c r="C178" s="60" t="str">
        <f aca="true">IF(B178&lt;&gt;"",INDIRECT("ST!D"&amp;MATCH(D178,ST!$K$1:$K$395))+(D178-INDIRECT("ST!K"&amp;MATCH(D178,ST!$K$1:$K$395)))*(INDIRECT("ST!D"&amp;MATCH(D178,ST!$K$1:$K$395)+1)-INDIRECT("ST!D"&amp;MATCH(D178,ST!$K$1:$K$395)))/(INDIRECT("ST!K"&amp;MATCH(D178,ST!$K$1:$K$395)+1)-INDIRECT("ST!K"&amp;MATCH(D178,ST!$K$1:$K$395))),"")</f>
        <v/>
      </c>
      <c r="D178" s="61" t="str">
        <f aca="false">IF(B178&lt;&gt;"",$D$12+B178*3/INPUT!$C$4,"")</f>
        <v/>
      </c>
      <c r="E178" s="62" t="str">
        <f aca="true">IF(B178&lt;&gt;"",INDIRECT("ST!N"&amp;MATCH(C178,ST!$D$1:$D$395,-1))+(C178-INDIRECT("ST!D"&amp;MATCH(C178,ST!$D$1:$D$395,-1)))*(INDIRECT("ST!N"&amp;MATCH(C178,ST!$D$1:$D$395,-1)+1)-INDIRECT("ST!N"&amp;MATCH(C178,ST!$D$1:$D$395,-1)))/(INDIRECT("ST!D"&amp;MATCH(C178,ST!$D$1:$D$395,-1)+1)-INDIRECT("ST!D"&amp;MATCH(C178,ST!$D$1:$D$395,-1))),"")</f>
        <v/>
      </c>
      <c r="F178" s="63" t="str">
        <f aca="true">IF(B178&lt;&gt;"",INDIRECT("ST!M"&amp;MATCH(C178,ST!$D$1:$D$395,-1))+(C178-INDIRECT("ST!D"&amp;MATCH(C178,ST!$D$1:$D$395,-1)))*(INDIRECT("ST!M"&amp;MATCH(C178,ST!$D$1:$D$395,-1)+1)-INDIRECT("ST!M"&amp;MATCH(C178,ST!$D$1:$D$395,-1)))/(INDIRECT("ST!D"&amp;MATCH(C178,ST!$D$1:$D$395,-1)+1)-INDIRECT("ST!D"&amp;MATCH(C178,ST!$D$1:$D$395,-1))),"")</f>
        <v/>
      </c>
      <c r="G178" s="64" t="str">
        <f aca="true">IF(B178&lt;&gt;"",INDIRECT("ST!I"&amp;MATCH(C178,ST!$D$1:$D$395,-1))+(C178-INDIRECT("ST!D"&amp;MATCH(C178,ST!$D$1:$D$395,-1)))*(INDIRECT("ST!I"&amp;MATCH(C178,ST!$D$1:$D$395,-1)+1)-INDIRECT("ST!I"&amp;MATCH(C178,ST!$D$1:$D$395,-1)))/(INDIRECT("ST!D"&amp;MATCH(C178,ST!$D$1:$D$395,-1)+1)-INDIRECT("ST!D"&amp;MATCH(C178,ST!$D$1:$D$395,-1))),"")</f>
        <v/>
      </c>
      <c r="H178" s="64" t="str">
        <f aca="false">IF(B178&lt;&gt;"",INPUT!$C$4*(G178-$G$12),"")</f>
        <v/>
      </c>
      <c r="I178" s="65" t="str">
        <f aca="false">IF(B178&lt;&gt;"",(INPUT!$C$5/12/B178/3+0.5*INPUT!$C$4*((E178-$E$12)/(D178-$D$12)-$F$12)-INPUT!$C$12)*1000,"")</f>
        <v/>
      </c>
      <c r="J178" s="65" t="str">
        <f aca="false">IF(B178&lt;&gt;"",INPUT!$C$6*5280/60^2*SIN(INPUT!$C$7*2*PI()/360)*(H178-B178*3/INPUT!$C$2)/3/B178*1000,"")</f>
        <v/>
      </c>
      <c r="K178" s="65" t="str">
        <f aca="false">IF(AND(B178&lt;&gt;"",B178&lt;=INPUT!$C$13),B178*3*12*(INPUT!$C$15/1000+INPUT!$C$12 -0.5*INPUT!$C$4*((E178-$E$12)/(D178-$D$12)-$F$12))-INPUT!$C$5,"")</f>
        <v/>
      </c>
      <c r="L178" s="65" t="str">
        <f aca="false">IF(AND(B178&lt;&gt;"",B178&lt;=INPUT!$C$13),B178*3*12*( -0.5*INPUT!$C$4*((E178-$E$12)/(D178-$D$12)-$F$12))-INPUT!$C$5,"")</f>
        <v/>
      </c>
    </row>
    <row r="179" customFormat="false" ht="12.8" hidden="false" customHeight="false" outlineLevel="0" collapsed="false">
      <c r="B179" s="60" t="str">
        <f aca="false">IF(B178="","",IF(B178+$C$9&lt;=INPUT!$C$13,B178+$C$9,""))</f>
        <v/>
      </c>
      <c r="C179" s="60" t="str">
        <f aca="true">IF(B179&lt;&gt;"",INDIRECT("ST!D"&amp;MATCH(D179,ST!$K$1:$K$395))+(D179-INDIRECT("ST!K"&amp;MATCH(D179,ST!$K$1:$K$395)))*(INDIRECT("ST!D"&amp;MATCH(D179,ST!$K$1:$K$395)+1)-INDIRECT("ST!D"&amp;MATCH(D179,ST!$K$1:$K$395)))/(INDIRECT("ST!K"&amp;MATCH(D179,ST!$K$1:$K$395)+1)-INDIRECT("ST!K"&amp;MATCH(D179,ST!$K$1:$K$395))),"")</f>
        <v/>
      </c>
      <c r="D179" s="61" t="str">
        <f aca="false">IF(B179&lt;&gt;"",$D$12+B179*3/INPUT!$C$4,"")</f>
        <v/>
      </c>
      <c r="E179" s="62" t="str">
        <f aca="true">IF(B179&lt;&gt;"",INDIRECT("ST!N"&amp;MATCH(C179,ST!$D$1:$D$395,-1))+(C179-INDIRECT("ST!D"&amp;MATCH(C179,ST!$D$1:$D$395,-1)))*(INDIRECT("ST!N"&amp;MATCH(C179,ST!$D$1:$D$395,-1)+1)-INDIRECT("ST!N"&amp;MATCH(C179,ST!$D$1:$D$395,-1)))/(INDIRECT("ST!D"&amp;MATCH(C179,ST!$D$1:$D$395,-1)+1)-INDIRECT("ST!D"&amp;MATCH(C179,ST!$D$1:$D$395,-1))),"")</f>
        <v/>
      </c>
      <c r="F179" s="63" t="str">
        <f aca="true">IF(B179&lt;&gt;"",INDIRECT("ST!M"&amp;MATCH(C179,ST!$D$1:$D$395,-1))+(C179-INDIRECT("ST!D"&amp;MATCH(C179,ST!$D$1:$D$395,-1)))*(INDIRECT("ST!M"&amp;MATCH(C179,ST!$D$1:$D$395,-1)+1)-INDIRECT("ST!M"&amp;MATCH(C179,ST!$D$1:$D$395,-1)))/(INDIRECT("ST!D"&amp;MATCH(C179,ST!$D$1:$D$395,-1)+1)-INDIRECT("ST!D"&amp;MATCH(C179,ST!$D$1:$D$395,-1))),"")</f>
        <v/>
      </c>
      <c r="G179" s="64" t="str">
        <f aca="true">IF(B179&lt;&gt;"",INDIRECT("ST!I"&amp;MATCH(C179,ST!$D$1:$D$395,-1))+(C179-INDIRECT("ST!D"&amp;MATCH(C179,ST!$D$1:$D$395,-1)))*(INDIRECT("ST!I"&amp;MATCH(C179,ST!$D$1:$D$395,-1)+1)-INDIRECT("ST!I"&amp;MATCH(C179,ST!$D$1:$D$395,-1)))/(INDIRECT("ST!D"&amp;MATCH(C179,ST!$D$1:$D$395,-1)+1)-INDIRECT("ST!D"&amp;MATCH(C179,ST!$D$1:$D$395,-1))),"")</f>
        <v/>
      </c>
      <c r="H179" s="64" t="str">
        <f aca="false">IF(B179&lt;&gt;"",INPUT!$C$4*(G179-$G$12),"")</f>
        <v/>
      </c>
      <c r="I179" s="65" t="str">
        <f aca="false">IF(B179&lt;&gt;"",(INPUT!$C$5/12/B179/3+0.5*INPUT!$C$4*((E179-$E$12)/(D179-$D$12)-$F$12)-INPUT!$C$12)*1000,"")</f>
        <v/>
      </c>
      <c r="J179" s="65" t="str">
        <f aca="false">IF(B179&lt;&gt;"",INPUT!$C$6*5280/60^2*SIN(INPUT!$C$7*2*PI()/360)*(H179-B179*3/INPUT!$C$2)/3/B179*1000,"")</f>
        <v/>
      </c>
      <c r="K179" s="65" t="str">
        <f aca="false">IF(AND(B179&lt;&gt;"",B179&lt;=INPUT!$C$13),B179*3*12*(INPUT!$C$15/1000+INPUT!$C$12 -0.5*INPUT!$C$4*((E179-$E$12)/(D179-$D$12)-$F$12))-INPUT!$C$5,"")</f>
        <v/>
      </c>
      <c r="L179" s="65" t="str">
        <f aca="false">IF(AND(B179&lt;&gt;"",B179&lt;=INPUT!$C$13),B179*3*12*( -0.5*INPUT!$C$4*((E179-$E$12)/(D179-$D$12)-$F$12))-INPUT!$C$5,"")</f>
        <v/>
      </c>
    </row>
    <row r="180" customFormat="false" ht="12.8" hidden="false" customHeight="false" outlineLevel="0" collapsed="false">
      <c r="B180" s="60" t="str">
        <f aca="false">IF(B179="","",IF(B179+$C$9&lt;=INPUT!$C$13,B179+$C$9,""))</f>
        <v/>
      </c>
      <c r="C180" s="60" t="str">
        <f aca="true">IF(B180&lt;&gt;"",INDIRECT("ST!D"&amp;MATCH(D180,ST!$K$1:$K$395))+(D180-INDIRECT("ST!K"&amp;MATCH(D180,ST!$K$1:$K$395)))*(INDIRECT("ST!D"&amp;MATCH(D180,ST!$K$1:$K$395)+1)-INDIRECT("ST!D"&amp;MATCH(D180,ST!$K$1:$K$395)))/(INDIRECT("ST!K"&amp;MATCH(D180,ST!$K$1:$K$395)+1)-INDIRECT("ST!K"&amp;MATCH(D180,ST!$K$1:$K$395))),"")</f>
        <v/>
      </c>
      <c r="D180" s="61" t="str">
        <f aca="false">IF(B180&lt;&gt;"",$D$12+B180*3/INPUT!$C$4,"")</f>
        <v/>
      </c>
      <c r="E180" s="62" t="str">
        <f aca="true">IF(B180&lt;&gt;"",INDIRECT("ST!N"&amp;MATCH(C180,ST!$D$1:$D$395,-1))+(C180-INDIRECT("ST!D"&amp;MATCH(C180,ST!$D$1:$D$395,-1)))*(INDIRECT("ST!N"&amp;MATCH(C180,ST!$D$1:$D$395,-1)+1)-INDIRECT("ST!N"&amp;MATCH(C180,ST!$D$1:$D$395,-1)))/(INDIRECT("ST!D"&amp;MATCH(C180,ST!$D$1:$D$395,-1)+1)-INDIRECT("ST!D"&amp;MATCH(C180,ST!$D$1:$D$395,-1))),"")</f>
        <v/>
      </c>
      <c r="F180" s="63" t="str">
        <f aca="true">IF(B180&lt;&gt;"",INDIRECT("ST!M"&amp;MATCH(C180,ST!$D$1:$D$395,-1))+(C180-INDIRECT("ST!D"&amp;MATCH(C180,ST!$D$1:$D$395,-1)))*(INDIRECT("ST!M"&amp;MATCH(C180,ST!$D$1:$D$395,-1)+1)-INDIRECT("ST!M"&amp;MATCH(C180,ST!$D$1:$D$395,-1)))/(INDIRECT("ST!D"&amp;MATCH(C180,ST!$D$1:$D$395,-1)+1)-INDIRECT("ST!D"&amp;MATCH(C180,ST!$D$1:$D$395,-1))),"")</f>
        <v/>
      </c>
      <c r="G180" s="64" t="str">
        <f aca="true">IF(B180&lt;&gt;"",INDIRECT("ST!I"&amp;MATCH(C180,ST!$D$1:$D$395,-1))+(C180-INDIRECT("ST!D"&amp;MATCH(C180,ST!$D$1:$D$395,-1)))*(INDIRECT("ST!I"&amp;MATCH(C180,ST!$D$1:$D$395,-1)+1)-INDIRECT("ST!I"&amp;MATCH(C180,ST!$D$1:$D$395,-1)))/(INDIRECT("ST!D"&amp;MATCH(C180,ST!$D$1:$D$395,-1)+1)-INDIRECT("ST!D"&amp;MATCH(C180,ST!$D$1:$D$395,-1))),"")</f>
        <v/>
      </c>
      <c r="H180" s="64" t="str">
        <f aca="false">IF(B180&lt;&gt;"",INPUT!$C$4*(G180-$G$12),"")</f>
        <v/>
      </c>
      <c r="I180" s="65" t="str">
        <f aca="false">IF(B180&lt;&gt;"",(INPUT!$C$5/12/B180/3+0.5*INPUT!$C$4*((E180-$E$12)/(D180-$D$12)-$F$12)-INPUT!$C$12)*1000,"")</f>
        <v/>
      </c>
      <c r="J180" s="65" t="str">
        <f aca="false">IF(B180&lt;&gt;"",INPUT!$C$6*5280/60^2*SIN(INPUT!$C$7*2*PI()/360)*(H180-B180*3/INPUT!$C$2)/3/B180*1000,"")</f>
        <v/>
      </c>
      <c r="K180" s="65" t="str">
        <f aca="false">IF(AND(B180&lt;&gt;"",B180&lt;=INPUT!$C$13),B180*3*12*(INPUT!$C$15/1000+INPUT!$C$12 -0.5*INPUT!$C$4*((E180-$E$12)/(D180-$D$12)-$F$12))-INPUT!$C$5,"")</f>
        <v/>
      </c>
      <c r="L180" s="65" t="str">
        <f aca="false">IF(AND(B180&lt;&gt;"",B180&lt;=INPUT!$C$13),B180*3*12*( -0.5*INPUT!$C$4*((E180-$E$12)/(D180-$D$12)-$F$12))-INPUT!$C$5,"")</f>
        <v/>
      </c>
    </row>
    <row r="181" customFormat="false" ht="12.8" hidden="false" customHeight="false" outlineLevel="0" collapsed="false">
      <c r="B181" s="60" t="str">
        <f aca="false">IF(B180="","",IF(B180+$C$9&lt;=INPUT!$C$13,B180+$C$9,""))</f>
        <v/>
      </c>
      <c r="C181" s="60" t="str">
        <f aca="true">IF(B181&lt;&gt;"",INDIRECT("ST!D"&amp;MATCH(D181,ST!$K$1:$K$395))+(D181-INDIRECT("ST!K"&amp;MATCH(D181,ST!$K$1:$K$395)))*(INDIRECT("ST!D"&amp;MATCH(D181,ST!$K$1:$K$395)+1)-INDIRECT("ST!D"&amp;MATCH(D181,ST!$K$1:$K$395)))/(INDIRECT("ST!K"&amp;MATCH(D181,ST!$K$1:$K$395)+1)-INDIRECT("ST!K"&amp;MATCH(D181,ST!$K$1:$K$395))),"")</f>
        <v/>
      </c>
      <c r="D181" s="61" t="str">
        <f aca="false">IF(B181&lt;&gt;"",$D$12+B181*3/INPUT!$C$4,"")</f>
        <v/>
      </c>
      <c r="E181" s="62" t="str">
        <f aca="true">IF(B181&lt;&gt;"",INDIRECT("ST!N"&amp;MATCH(C181,ST!$D$1:$D$395,-1))+(C181-INDIRECT("ST!D"&amp;MATCH(C181,ST!$D$1:$D$395,-1)))*(INDIRECT("ST!N"&amp;MATCH(C181,ST!$D$1:$D$395,-1)+1)-INDIRECT("ST!N"&amp;MATCH(C181,ST!$D$1:$D$395,-1)))/(INDIRECT("ST!D"&amp;MATCH(C181,ST!$D$1:$D$395,-1)+1)-INDIRECT("ST!D"&amp;MATCH(C181,ST!$D$1:$D$395,-1))),"")</f>
        <v/>
      </c>
      <c r="F181" s="63" t="str">
        <f aca="true">IF(B181&lt;&gt;"",INDIRECT("ST!M"&amp;MATCH(C181,ST!$D$1:$D$395,-1))+(C181-INDIRECT("ST!D"&amp;MATCH(C181,ST!$D$1:$D$395,-1)))*(INDIRECT("ST!M"&amp;MATCH(C181,ST!$D$1:$D$395,-1)+1)-INDIRECT("ST!M"&amp;MATCH(C181,ST!$D$1:$D$395,-1)))/(INDIRECT("ST!D"&amp;MATCH(C181,ST!$D$1:$D$395,-1)+1)-INDIRECT("ST!D"&amp;MATCH(C181,ST!$D$1:$D$395,-1))),"")</f>
        <v/>
      </c>
      <c r="G181" s="64" t="str">
        <f aca="true">IF(B181&lt;&gt;"",INDIRECT("ST!I"&amp;MATCH(C181,ST!$D$1:$D$395,-1))+(C181-INDIRECT("ST!D"&amp;MATCH(C181,ST!$D$1:$D$395,-1)))*(INDIRECT("ST!I"&amp;MATCH(C181,ST!$D$1:$D$395,-1)+1)-INDIRECT("ST!I"&amp;MATCH(C181,ST!$D$1:$D$395,-1)))/(INDIRECT("ST!D"&amp;MATCH(C181,ST!$D$1:$D$395,-1)+1)-INDIRECT("ST!D"&amp;MATCH(C181,ST!$D$1:$D$395,-1))),"")</f>
        <v/>
      </c>
      <c r="H181" s="64" t="str">
        <f aca="false">IF(B181&lt;&gt;"",INPUT!$C$4*(G181-$G$12),"")</f>
        <v/>
      </c>
      <c r="I181" s="65" t="str">
        <f aca="false">IF(B181&lt;&gt;"",(INPUT!$C$5/12/B181/3+0.5*INPUT!$C$4*((E181-$E$12)/(D181-$D$12)-$F$12)-INPUT!$C$12)*1000,"")</f>
        <v/>
      </c>
      <c r="J181" s="65" t="str">
        <f aca="false">IF(B181&lt;&gt;"",INPUT!$C$6*5280/60^2*SIN(INPUT!$C$7*2*PI()/360)*(H181-B181*3/INPUT!$C$2)/3/B181*1000,"")</f>
        <v/>
      </c>
      <c r="K181" s="65" t="str">
        <f aca="false">IF(AND(B181&lt;&gt;"",B181&lt;=INPUT!$C$13),B181*3*12*(INPUT!$C$15/1000+INPUT!$C$12 -0.5*INPUT!$C$4*((E181-$E$12)/(D181-$D$12)-$F$12))-INPUT!$C$5,"")</f>
        <v/>
      </c>
      <c r="L181" s="65" t="str">
        <f aca="false">IF(AND(B181&lt;&gt;"",B181&lt;=INPUT!$C$13),B181*3*12*( -0.5*INPUT!$C$4*((E181-$E$12)/(D181-$D$12)-$F$12))-INPUT!$C$5,"")</f>
        <v/>
      </c>
    </row>
    <row r="182" customFormat="false" ht="12.8" hidden="false" customHeight="false" outlineLevel="0" collapsed="false">
      <c r="B182" s="60" t="str">
        <f aca="false">IF(B181="","",IF(B181+$C$9&lt;=INPUT!$C$13,B181+$C$9,""))</f>
        <v/>
      </c>
      <c r="C182" s="60" t="str">
        <f aca="true">IF(B182&lt;&gt;"",INDIRECT("ST!D"&amp;MATCH(D182,ST!$K$1:$K$395))+(D182-INDIRECT("ST!K"&amp;MATCH(D182,ST!$K$1:$K$395)))*(INDIRECT("ST!D"&amp;MATCH(D182,ST!$K$1:$K$395)+1)-INDIRECT("ST!D"&amp;MATCH(D182,ST!$K$1:$K$395)))/(INDIRECT("ST!K"&amp;MATCH(D182,ST!$K$1:$K$395)+1)-INDIRECT("ST!K"&amp;MATCH(D182,ST!$K$1:$K$395))),"")</f>
        <v/>
      </c>
      <c r="D182" s="61" t="str">
        <f aca="false">IF(B182&lt;&gt;"",$D$12+B182*3/INPUT!$C$4,"")</f>
        <v/>
      </c>
      <c r="E182" s="62" t="str">
        <f aca="true">IF(B182&lt;&gt;"",INDIRECT("ST!N"&amp;MATCH(C182,ST!$D$1:$D$395,-1))+(C182-INDIRECT("ST!D"&amp;MATCH(C182,ST!$D$1:$D$395,-1)))*(INDIRECT("ST!N"&amp;MATCH(C182,ST!$D$1:$D$395,-1)+1)-INDIRECT("ST!N"&amp;MATCH(C182,ST!$D$1:$D$395,-1)))/(INDIRECT("ST!D"&amp;MATCH(C182,ST!$D$1:$D$395,-1)+1)-INDIRECT("ST!D"&amp;MATCH(C182,ST!$D$1:$D$395,-1))),"")</f>
        <v/>
      </c>
      <c r="F182" s="63" t="str">
        <f aca="true">IF(B182&lt;&gt;"",INDIRECT("ST!M"&amp;MATCH(C182,ST!$D$1:$D$395,-1))+(C182-INDIRECT("ST!D"&amp;MATCH(C182,ST!$D$1:$D$395,-1)))*(INDIRECT("ST!M"&amp;MATCH(C182,ST!$D$1:$D$395,-1)+1)-INDIRECT("ST!M"&amp;MATCH(C182,ST!$D$1:$D$395,-1)))/(INDIRECT("ST!D"&amp;MATCH(C182,ST!$D$1:$D$395,-1)+1)-INDIRECT("ST!D"&amp;MATCH(C182,ST!$D$1:$D$395,-1))),"")</f>
        <v/>
      </c>
      <c r="G182" s="64" t="str">
        <f aca="true">IF(B182&lt;&gt;"",INDIRECT("ST!I"&amp;MATCH(C182,ST!$D$1:$D$395,-1))+(C182-INDIRECT("ST!D"&amp;MATCH(C182,ST!$D$1:$D$395,-1)))*(INDIRECT("ST!I"&amp;MATCH(C182,ST!$D$1:$D$395,-1)+1)-INDIRECT("ST!I"&amp;MATCH(C182,ST!$D$1:$D$395,-1)))/(INDIRECT("ST!D"&amp;MATCH(C182,ST!$D$1:$D$395,-1)+1)-INDIRECT("ST!D"&amp;MATCH(C182,ST!$D$1:$D$395,-1))),"")</f>
        <v/>
      </c>
      <c r="H182" s="64" t="str">
        <f aca="false">IF(B182&lt;&gt;"",INPUT!$C$4*(G182-$G$12),"")</f>
        <v/>
      </c>
      <c r="I182" s="65" t="str">
        <f aca="false">IF(B182&lt;&gt;"",(INPUT!$C$5/12/B182/3+0.5*INPUT!$C$4*((E182-$E$12)/(D182-$D$12)-$F$12)-INPUT!$C$12)*1000,"")</f>
        <v/>
      </c>
      <c r="J182" s="65" t="str">
        <f aca="false">IF(B182&lt;&gt;"",INPUT!$C$6*5280/60^2*SIN(INPUT!$C$7*2*PI()/360)*(H182-B182*3/INPUT!$C$2)/3/B182*1000,"")</f>
        <v/>
      </c>
      <c r="K182" s="65" t="str">
        <f aca="false">IF(AND(B182&lt;&gt;"",B182&lt;=INPUT!$C$13),B182*3*12*(INPUT!$C$15/1000+INPUT!$C$12 -0.5*INPUT!$C$4*((E182-$E$12)/(D182-$D$12)-$F$12))-INPUT!$C$5,"")</f>
        <v/>
      </c>
      <c r="L182" s="65" t="str">
        <f aca="false">IF(AND(B182&lt;&gt;"",B182&lt;=INPUT!$C$13),B182*3*12*( -0.5*INPUT!$C$4*((E182-$E$12)/(D182-$D$12)-$F$12))-INPUT!$C$5,"")</f>
        <v/>
      </c>
    </row>
    <row r="183" customFormat="false" ht="12.8" hidden="false" customHeight="false" outlineLevel="0" collapsed="false">
      <c r="B183" s="60" t="str">
        <f aca="false">IF(B182="","",IF(B182+$C$9&lt;=INPUT!$C$13,B182+$C$9,""))</f>
        <v/>
      </c>
      <c r="C183" s="60" t="str">
        <f aca="true">IF(B183&lt;&gt;"",INDIRECT("ST!D"&amp;MATCH(D183,ST!$K$1:$K$395))+(D183-INDIRECT("ST!K"&amp;MATCH(D183,ST!$K$1:$K$395)))*(INDIRECT("ST!D"&amp;MATCH(D183,ST!$K$1:$K$395)+1)-INDIRECT("ST!D"&amp;MATCH(D183,ST!$K$1:$K$395)))/(INDIRECT("ST!K"&amp;MATCH(D183,ST!$K$1:$K$395)+1)-INDIRECT("ST!K"&amp;MATCH(D183,ST!$K$1:$K$395))),"")</f>
        <v/>
      </c>
      <c r="D183" s="61" t="str">
        <f aca="false">IF(B183&lt;&gt;"",$D$12+B183*3/INPUT!$C$4,"")</f>
        <v/>
      </c>
      <c r="E183" s="62" t="str">
        <f aca="true">IF(B183&lt;&gt;"",INDIRECT("ST!N"&amp;MATCH(C183,ST!$D$1:$D$395,-1))+(C183-INDIRECT("ST!D"&amp;MATCH(C183,ST!$D$1:$D$395,-1)))*(INDIRECT("ST!N"&amp;MATCH(C183,ST!$D$1:$D$395,-1)+1)-INDIRECT("ST!N"&amp;MATCH(C183,ST!$D$1:$D$395,-1)))/(INDIRECT("ST!D"&amp;MATCH(C183,ST!$D$1:$D$395,-1)+1)-INDIRECT("ST!D"&amp;MATCH(C183,ST!$D$1:$D$395,-1))),"")</f>
        <v/>
      </c>
      <c r="F183" s="63" t="str">
        <f aca="true">IF(B183&lt;&gt;"",INDIRECT("ST!M"&amp;MATCH(C183,ST!$D$1:$D$395,-1))+(C183-INDIRECT("ST!D"&amp;MATCH(C183,ST!$D$1:$D$395,-1)))*(INDIRECT("ST!M"&amp;MATCH(C183,ST!$D$1:$D$395,-1)+1)-INDIRECT("ST!M"&amp;MATCH(C183,ST!$D$1:$D$395,-1)))/(INDIRECT("ST!D"&amp;MATCH(C183,ST!$D$1:$D$395,-1)+1)-INDIRECT("ST!D"&amp;MATCH(C183,ST!$D$1:$D$395,-1))),"")</f>
        <v/>
      </c>
      <c r="G183" s="64" t="str">
        <f aca="true">IF(B183&lt;&gt;"",INDIRECT("ST!I"&amp;MATCH(C183,ST!$D$1:$D$395,-1))+(C183-INDIRECT("ST!D"&amp;MATCH(C183,ST!$D$1:$D$395,-1)))*(INDIRECT("ST!I"&amp;MATCH(C183,ST!$D$1:$D$395,-1)+1)-INDIRECT("ST!I"&amp;MATCH(C183,ST!$D$1:$D$395,-1)))/(INDIRECT("ST!D"&amp;MATCH(C183,ST!$D$1:$D$395,-1)+1)-INDIRECT("ST!D"&amp;MATCH(C183,ST!$D$1:$D$395,-1))),"")</f>
        <v/>
      </c>
      <c r="H183" s="64" t="str">
        <f aca="false">IF(B183&lt;&gt;"",INPUT!$C$4*(G183-$G$12),"")</f>
        <v/>
      </c>
      <c r="I183" s="65" t="str">
        <f aca="false">IF(B183&lt;&gt;"",(INPUT!$C$5/12/B183/3+0.5*INPUT!$C$4*((E183-$E$12)/(D183-$D$12)-$F$12)-INPUT!$C$12)*1000,"")</f>
        <v/>
      </c>
      <c r="J183" s="65" t="str">
        <f aca="false">IF(B183&lt;&gt;"",INPUT!$C$6*5280/60^2*SIN(INPUT!$C$7*2*PI()/360)*(H183-B183*3/INPUT!$C$2)/3/B183*1000,"")</f>
        <v/>
      </c>
      <c r="K183" s="65" t="str">
        <f aca="false">IF(AND(B183&lt;&gt;"",B183&lt;=INPUT!$C$13),B183*3*12*(INPUT!$C$15/1000+INPUT!$C$12 -0.5*INPUT!$C$4*((E183-$E$12)/(D183-$D$12)-$F$12))-INPUT!$C$5,"")</f>
        <v/>
      </c>
      <c r="L183" s="65" t="str">
        <f aca="false">IF(AND(B183&lt;&gt;"",B183&lt;=INPUT!$C$13),B183*3*12*( -0.5*INPUT!$C$4*((E183-$E$12)/(D183-$D$12)-$F$12))-INPUT!$C$5,"")</f>
        <v/>
      </c>
    </row>
    <row r="184" customFormat="false" ht="12.8" hidden="false" customHeight="false" outlineLevel="0" collapsed="false">
      <c r="B184" s="60" t="str">
        <f aca="false">IF(B183="","",IF(B183+$C$9&lt;=INPUT!$C$13,B183+$C$9,""))</f>
        <v/>
      </c>
      <c r="C184" s="60" t="str">
        <f aca="true">IF(B184&lt;&gt;"",INDIRECT("ST!D"&amp;MATCH(D184,ST!$K$1:$K$395))+(D184-INDIRECT("ST!K"&amp;MATCH(D184,ST!$K$1:$K$395)))*(INDIRECT("ST!D"&amp;MATCH(D184,ST!$K$1:$K$395)+1)-INDIRECT("ST!D"&amp;MATCH(D184,ST!$K$1:$K$395)))/(INDIRECT("ST!K"&amp;MATCH(D184,ST!$K$1:$K$395)+1)-INDIRECT("ST!K"&amp;MATCH(D184,ST!$K$1:$K$395))),"")</f>
        <v/>
      </c>
      <c r="D184" s="61" t="str">
        <f aca="false">IF(B184&lt;&gt;"",$D$12+B184*3/INPUT!$C$4,"")</f>
        <v/>
      </c>
      <c r="E184" s="62" t="str">
        <f aca="true">IF(B184&lt;&gt;"",INDIRECT("ST!N"&amp;MATCH(C184,ST!$D$1:$D$395,-1))+(C184-INDIRECT("ST!D"&amp;MATCH(C184,ST!$D$1:$D$395,-1)))*(INDIRECT("ST!N"&amp;MATCH(C184,ST!$D$1:$D$395,-1)+1)-INDIRECT("ST!N"&amp;MATCH(C184,ST!$D$1:$D$395,-1)))/(INDIRECT("ST!D"&amp;MATCH(C184,ST!$D$1:$D$395,-1)+1)-INDIRECT("ST!D"&amp;MATCH(C184,ST!$D$1:$D$395,-1))),"")</f>
        <v/>
      </c>
      <c r="F184" s="63" t="str">
        <f aca="true">IF(B184&lt;&gt;"",INDIRECT("ST!M"&amp;MATCH(C184,ST!$D$1:$D$395,-1))+(C184-INDIRECT("ST!D"&amp;MATCH(C184,ST!$D$1:$D$395,-1)))*(INDIRECT("ST!M"&amp;MATCH(C184,ST!$D$1:$D$395,-1)+1)-INDIRECT("ST!M"&amp;MATCH(C184,ST!$D$1:$D$395,-1)))/(INDIRECT("ST!D"&amp;MATCH(C184,ST!$D$1:$D$395,-1)+1)-INDIRECT("ST!D"&amp;MATCH(C184,ST!$D$1:$D$395,-1))),"")</f>
        <v/>
      </c>
      <c r="G184" s="64" t="str">
        <f aca="true">IF(B184&lt;&gt;"",INDIRECT("ST!I"&amp;MATCH(C184,ST!$D$1:$D$395,-1))+(C184-INDIRECT("ST!D"&amp;MATCH(C184,ST!$D$1:$D$395,-1)))*(INDIRECT("ST!I"&amp;MATCH(C184,ST!$D$1:$D$395,-1)+1)-INDIRECT("ST!I"&amp;MATCH(C184,ST!$D$1:$D$395,-1)))/(INDIRECT("ST!D"&amp;MATCH(C184,ST!$D$1:$D$395,-1)+1)-INDIRECT("ST!D"&amp;MATCH(C184,ST!$D$1:$D$395,-1))),"")</f>
        <v/>
      </c>
      <c r="H184" s="64" t="str">
        <f aca="false">IF(B184&lt;&gt;"",INPUT!$C$4*(G184-$G$12),"")</f>
        <v/>
      </c>
      <c r="I184" s="65" t="str">
        <f aca="false">IF(B184&lt;&gt;"",(INPUT!$C$5/12/B184/3+0.5*INPUT!$C$4*((E184-$E$12)/(D184-$D$12)-$F$12)-INPUT!$C$12)*1000,"")</f>
        <v/>
      </c>
      <c r="J184" s="65" t="str">
        <f aca="false">IF(B184&lt;&gt;"",INPUT!$C$6*5280/60^2*SIN(INPUT!$C$7*2*PI()/360)*(H184-B184*3/INPUT!$C$2)/3/B184*1000,"")</f>
        <v/>
      </c>
      <c r="K184" s="65" t="str">
        <f aca="false">IF(AND(B184&lt;&gt;"",B184&lt;=INPUT!$C$13),B184*3*12*(INPUT!$C$15/1000+INPUT!$C$12 -0.5*INPUT!$C$4*((E184-$E$12)/(D184-$D$12)-$F$12))-INPUT!$C$5,"")</f>
        <v/>
      </c>
      <c r="L184" s="65" t="str">
        <f aca="false">IF(AND(B184&lt;&gt;"",B184&lt;=INPUT!$C$13),B184*3*12*( -0.5*INPUT!$C$4*((E184-$E$12)/(D184-$D$12)-$F$12))-INPUT!$C$5,"")</f>
        <v/>
      </c>
    </row>
    <row r="185" customFormat="false" ht="12.8" hidden="false" customHeight="false" outlineLevel="0" collapsed="false">
      <c r="B185" s="60" t="str">
        <f aca="false">IF(B184="","",IF(B184+$C$9&lt;=INPUT!$C$13,B184+$C$9,""))</f>
        <v/>
      </c>
      <c r="C185" s="60" t="str">
        <f aca="true">IF(B185&lt;&gt;"",INDIRECT("ST!D"&amp;MATCH(D185,ST!$K$1:$K$395))+(D185-INDIRECT("ST!K"&amp;MATCH(D185,ST!$K$1:$K$395)))*(INDIRECT("ST!D"&amp;MATCH(D185,ST!$K$1:$K$395)+1)-INDIRECT("ST!D"&amp;MATCH(D185,ST!$K$1:$K$395)))/(INDIRECT("ST!K"&amp;MATCH(D185,ST!$K$1:$K$395)+1)-INDIRECT("ST!K"&amp;MATCH(D185,ST!$K$1:$K$395))),"")</f>
        <v/>
      </c>
      <c r="D185" s="61" t="str">
        <f aca="false">IF(B185&lt;&gt;"",$D$12+B185*3/INPUT!$C$4,"")</f>
        <v/>
      </c>
      <c r="E185" s="62" t="str">
        <f aca="true">IF(B185&lt;&gt;"",INDIRECT("ST!N"&amp;MATCH(C185,ST!$D$1:$D$395,-1))+(C185-INDIRECT("ST!D"&amp;MATCH(C185,ST!$D$1:$D$395,-1)))*(INDIRECT("ST!N"&amp;MATCH(C185,ST!$D$1:$D$395,-1)+1)-INDIRECT("ST!N"&amp;MATCH(C185,ST!$D$1:$D$395,-1)))/(INDIRECT("ST!D"&amp;MATCH(C185,ST!$D$1:$D$395,-1)+1)-INDIRECT("ST!D"&amp;MATCH(C185,ST!$D$1:$D$395,-1))),"")</f>
        <v/>
      </c>
      <c r="F185" s="63" t="str">
        <f aca="true">IF(B185&lt;&gt;"",INDIRECT("ST!M"&amp;MATCH(C185,ST!$D$1:$D$395,-1))+(C185-INDIRECT("ST!D"&amp;MATCH(C185,ST!$D$1:$D$395,-1)))*(INDIRECT("ST!M"&amp;MATCH(C185,ST!$D$1:$D$395,-1)+1)-INDIRECT("ST!M"&amp;MATCH(C185,ST!$D$1:$D$395,-1)))/(INDIRECT("ST!D"&amp;MATCH(C185,ST!$D$1:$D$395,-1)+1)-INDIRECT("ST!D"&amp;MATCH(C185,ST!$D$1:$D$395,-1))),"")</f>
        <v/>
      </c>
      <c r="G185" s="64" t="str">
        <f aca="true">IF(B185&lt;&gt;"",INDIRECT("ST!I"&amp;MATCH(C185,ST!$D$1:$D$395,-1))+(C185-INDIRECT("ST!D"&amp;MATCH(C185,ST!$D$1:$D$395,-1)))*(INDIRECT("ST!I"&amp;MATCH(C185,ST!$D$1:$D$395,-1)+1)-INDIRECT("ST!I"&amp;MATCH(C185,ST!$D$1:$D$395,-1)))/(INDIRECT("ST!D"&amp;MATCH(C185,ST!$D$1:$D$395,-1)+1)-INDIRECT("ST!D"&amp;MATCH(C185,ST!$D$1:$D$395,-1))),"")</f>
        <v/>
      </c>
      <c r="H185" s="64" t="str">
        <f aca="false">IF(B185&lt;&gt;"",INPUT!$C$4*(G185-$G$12),"")</f>
        <v/>
      </c>
      <c r="I185" s="65" t="str">
        <f aca="false">IF(B185&lt;&gt;"",(INPUT!$C$5/12/B185/3+0.5*INPUT!$C$4*((E185-$E$12)/(D185-$D$12)-$F$12)-INPUT!$C$12)*1000,"")</f>
        <v/>
      </c>
      <c r="J185" s="65" t="str">
        <f aca="false">IF(B185&lt;&gt;"",INPUT!$C$6*5280/60^2*SIN(INPUT!$C$7*2*PI()/360)*(H185-B185*3/INPUT!$C$2)/3/B185*1000,"")</f>
        <v/>
      </c>
      <c r="K185" s="65" t="str">
        <f aca="false">IF(AND(B185&lt;&gt;"",B185&lt;=INPUT!$C$13),B185*3*12*(INPUT!$C$15/1000+INPUT!$C$12 -0.5*INPUT!$C$4*((E185-$E$12)/(D185-$D$12)-$F$12))-INPUT!$C$5,"")</f>
        <v/>
      </c>
      <c r="L185" s="65" t="str">
        <f aca="false">IF(AND(B185&lt;&gt;"",B185&lt;=INPUT!$C$13),B185*3*12*( -0.5*INPUT!$C$4*((E185-$E$12)/(D185-$D$12)-$F$12))-INPUT!$C$5,"")</f>
        <v/>
      </c>
    </row>
    <row r="186" customFormat="false" ht="12.8" hidden="false" customHeight="false" outlineLevel="0" collapsed="false">
      <c r="B186" s="60" t="str">
        <f aca="false">IF(B185="","",IF(B185+$C$9&lt;=INPUT!$C$13,B185+$C$9,""))</f>
        <v/>
      </c>
      <c r="C186" s="60" t="str">
        <f aca="true">IF(B186&lt;&gt;"",INDIRECT("ST!D"&amp;MATCH(D186,ST!$K$1:$K$395))+(D186-INDIRECT("ST!K"&amp;MATCH(D186,ST!$K$1:$K$395)))*(INDIRECT("ST!D"&amp;MATCH(D186,ST!$K$1:$K$395)+1)-INDIRECT("ST!D"&amp;MATCH(D186,ST!$K$1:$K$395)))/(INDIRECT("ST!K"&amp;MATCH(D186,ST!$K$1:$K$395)+1)-INDIRECT("ST!K"&amp;MATCH(D186,ST!$K$1:$K$395))),"")</f>
        <v/>
      </c>
      <c r="D186" s="61" t="str">
        <f aca="false">IF(B186&lt;&gt;"",$D$12+B186*3/INPUT!$C$4,"")</f>
        <v/>
      </c>
      <c r="E186" s="62" t="str">
        <f aca="true">IF(B186&lt;&gt;"",INDIRECT("ST!N"&amp;MATCH(C186,ST!$D$1:$D$395,-1))+(C186-INDIRECT("ST!D"&amp;MATCH(C186,ST!$D$1:$D$395,-1)))*(INDIRECT("ST!N"&amp;MATCH(C186,ST!$D$1:$D$395,-1)+1)-INDIRECT("ST!N"&amp;MATCH(C186,ST!$D$1:$D$395,-1)))/(INDIRECT("ST!D"&amp;MATCH(C186,ST!$D$1:$D$395,-1)+1)-INDIRECT("ST!D"&amp;MATCH(C186,ST!$D$1:$D$395,-1))),"")</f>
        <v/>
      </c>
      <c r="F186" s="63" t="str">
        <f aca="true">IF(B186&lt;&gt;"",INDIRECT("ST!M"&amp;MATCH(C186,ST!$D$1:$D$395,-1))+(C186-INDIRECT("ST!D"&amp;MATCH(C186,ST!$D$1:$D$395,-1)))*(INDIRECT("ST!M"&amp;MATCH(C186,ST!$D$1:$D$395,-1)+1)-INDIRECT("ST!M"&amp;MATCH(C186,ST!$D$1:$D$395,-1)))/(INDIRECT("ST!D"&amp;MATCH(C186,ST!$D$1:$D$395,-1)+1)-INDIRECT("ST!D"&amp;MATCH(C186,ST!$D$1:$D$395,-1))),"")</f>
        <v/>
      </c>
      <c r="G186" s="64" t="str">
        <f aca="true">IF(B186&lt;&gt;"",INDIRECT("ST!I"&amp;MATCH(C186,ST!$D$1:$D$395,-1))+(C186-INDIRECT("ST!D"&amp;MATCH(C186,ST!$D$1:$D$395,-1)))*(INDIRECT("ST!I"&amp;MATCH(C186,ST!$D$1:$D$395,-1)+1)-INDIRECT("ST!I"&amp;MATCH(C186,ST!$D$1:$D$395,-1)))/(INDIRECT("ST!D"&amp;MATCH(C186,ST!$D$1:$D$395,-1)+1)-INDIRECT("ST!D"&amp;MATCH(C186,ST!$D$1:$D$395,-1))),"")</f>
        <v/>
      </c>
      <c r="H186" s="64" t="str">
        <f aca="false">IF(B186&lt;&gt;"",INPUT!$C$4*(G186-$G$12),"")</f>
        <v/>
      </c>
      <c r="I186" s="65" t="str">
        <f aca="false">IF(B186&lt;&gt;"",(INPUT!$C$5/12/B186/3+0.5*INPUT!$C$4*((E186-$E$12)/(D186-$D$12)-$F$12)-INPUT!$C$12)*1000,"")</f>
        <v/>
      </c>
      <c r="J186" s="65" t="str">
        <f aca="false">IF(B186&lt;&gt;"",INPUT!$C$6*5280/60^2*SIN(INPUT!$C$7*2*PI()/360)*(H186-B186*3/INPUT!$C$2)/3/B186*1000,"")</f>
        <v/>
      </c>
      <c r="K186" s="65" t="str">
        <f aca="false">IF(AND(B186&lt;&gt;"",B186&lt;=INPUT!$C$13),B186*3*12*(INPUT!$C$15/1000+INPUT!$C$12 -0.5*INPUT!$C$4*((E186-$E$12)/(D186-$D$12)-$F$12))-INPUT!$C$5,"")</f>
        <v/>
      </c>
      <c r="L186" s="65" t="str">
        <f aca="false">IF(AND(B186&lt;&gt;"",B186&lt;=INPUT!$C$13),B186*3*12*( -0.5*INPUT!$C$4*((E186-$E$12)/(D186-$D$12)-$F$12))-INPUT!$C$5,"")</f>
        <v/>
      </c>
    </row>
    <row r="187" customFormat="false" ht="12.8" hidden="false" customHeight="false" outlineLevel="0" collapsed="false">
      <c r="B187" s="60" t="str">
        <f aca="false">IF(B186="","",IF(B186+$C$9&lt;=INPUT!$C$13,B186+$C$9,""))</f>
        <v/>
      </c>
      <c r="C187" s="60" t="str">
        <f aca="true">IF(B187&lt;&gt;"",INDIRECT("ST!D"&amp;MATCH(D187,ST!$K$1:$K$395))+(D187-INDIRECT("ST!K"&amp;MATCH(D187,ST!$K$1:$K$395)))*(INDIRECT("ST!D"&amp;MATCH(D187,ST!$K$1:$K$395)+1)-INDIRECT("ST!D"&amp;MATCH(D187,ST!$K$1:$K$395)))/(INDIRECT("ST!K"&amp;MATCH(D187,ST!$K$1:$K$395)+1)-INDIRECT("ST!K"&amp;MATCH(D187,ST!$K$1:$K$395))),"")</f>
        <v/>
      </c>
      <c r="D187" s="61" t="str">
        <f aca="false">IF(B187&lt;&gt;"",$D$12+B187*3/INPUT!$C$4,"")</f>
        <v/>
      </c>
      <c r="E187" s="62" t="str">
        <f aca="true">IF(B187&lt;&gt;"",INDIRECT("ST!N"&amp;MATCH(C187,ST!$D$1:$D$395,-1))+(C187-INDIRECT("ST!D"&amp;MATCH(C187,ST!$D$1:$D$395,-1)))*(INDIRECT("ST!N"&amp;MATCH(C187,ST!$D$1:$D$395,-1)+1)-INDIRECT("ST!N"&amp;MATCH(C187,ST!$D$1:$D$395,-1)))/(INDIRECT("ST!D"&amp;MATCH(C187,ST!$D$1:$D$395,-1)+1)-INDIRECT("ST!D"&amp;MATCH(C187,ST!$D$1:$D$395,-1))),"")</f>
        <v/>
      </c>
      <c r="F187" s="63" t="str">
        <f aca="true">IF(B187&lt;&gt;"",INDIRECT("ST!M"&amp;MATCH(C187,ST!$D$1:$D$395,-1))+(C187-INDIRECT("ST!D"&amp;MATCH(C187,ST!$D$1:$D$395,-1)))*(INDIRECT("ST!M"&amp;MATCH(C187,ST!$D$1:$D$395,-1)+1)-INDIRECT("ST!M"&amp;MATCH(C187,ST!$D$1:$D$395,-1)))/(INDIRECT("ST!D"&amp;MATCH(C187,ST!$D$1:$D$395,-1)+1)-INDIRECT("ST!D"&amp;MATCH(C187,ST!$D$1:$D$395,-1))),"")</f>
        <v/>
      </c>
      <c r="G187" s="64" t="str">
        <f aca="true">IF(B187&lt;&gt;"",INDIRECT("ST!I"&amp;MATCH(C187,ST!$D$1:$D$395,-1))+(C187-INDIRECT("ST!D"&amp;MATCH(C187,ST!$D$1:$D$395,-1)))*(INDIRECT("ST!I"&amp;MATCH(C187,ST!$D$1:$D$395,-1)+1)-INDIRECT("ST!I"&amp;MATCH(C187,ST!$D$1:$D$395,-1)))/(INDIRECT("ST!D"&amp;MATCH(C187,ST!$D$1:$D$395,-1)+1)-INDIRECT("ST!D"&amp;MATCH(C187,ST!$D$1:$D$395,-1))),"")</f>
        <v/>
      </c>
      <c r="H187" s="64" t="str">
        <f aca="false">IF(B187&lt;&gt;"",INPUT!$C$4*(G187-$G$12),"")</f>
        <v/>
      </c>
      <c r="I187" s="65" t="str">
        <f aca="false">IF(B187&lt;&gt;"",(INPUT!$C$5/12/B187/3+0.5*INPUT!$C$4*((E187-$E$12)/(D187-$D$12)-$F$12)-INPUT!$C$12)*1000,"")</f>
        <v/>
      </c>
      <c r="J187" s="65" t="str">
        <f aca="false">IF(B187&lt;&gt;"",INPUT!$C$6*5280/60^2*SIN(INPUT!$C$7*2*PI()/360)*(H187-B187*3/INPUT!$C$2)/3/B187*1000,"")</f>
        <v/>
      </c>
      <c r="K187" s="65" t="str">
        <f aca="false">IF(AND(B187&lt;&gt;"",B187&lt;=INPUT!$C$13),B187*3*12*(INPUT!$C$15/1000+INPUT!$C$12 -0.5*INPUT!$C$4*((E187-$E$12)/(D187-$D$12)-$F$12))-INPUT!$C$5,"")</f>
        <v/>
      </c>
      <c r="L187" s="65" t="str">
        <f aca="false">IF(AND(B187&lt;&gt;"",B187&lt;=INPUT!$C$13),B187*3*12*( -0.5*INPUT!$C$4*((E187-$E$12)/(D187-$D$12)-$F$12))-INPUT!$C$5,"")</f>
        <v/>
      </c>
    </row>
    <row r="188" customFormat="false" ht="12.8" hidden="false" customHeight="false" outlineLevel="0" collapsed="false">
      <c r="B188" s="60" t="str">
        <f aca="false">IF(B187="","",IF(B187+$C$9&lt;=INPUT!$C$13,B187+$C$9,""))</f>
        <v/>
      </c>
      <c r="C188" s="60" t="str">
        <f aca="true">IF(B188&lt;&gt;"",INDIRECT("ST!D"&amp;MATCH(D188,ST!$K$1:$K$395))+(D188-INDIRECT("ST!K"&amp;MATCH(D188,ST!$K$1:$K$395)))*(INDIRECT("ST!D"&amp;MATCH(D188,ST!$K$1:$K$395)+1)-INDIRECT("ST!D"&amp;MATCH(D188,ST!$K$1:$K$395)))/(INDIRECT("ST!K"&amp;MATCH(D188,ST!$K$1:$K$395)+1)-INDIRECT("ST!K"&amp;MATCH(D188,ST!$K$1:$K$395))),"")</f>
        <v/>
      </c>
      <c r="D188" s="61" t="str">
        <f aca="false">IF(B188&lt;&gt;"",$D$12+B188*3/INPUT!$C$4,"")</f>
        <v/>
      </c>
      <c r="E188" s="62" t="str">
        <f aca="true">IF(B188&lt;&gt;"",INDIRECT("ST!N"&amp;MATCH(C188,ST!$D$1:$D$395,-1))+(C188-INDIRECT("ST!D"&amp;MATCH(C188,ST!$D$1:$D$395,-1)))*(INDIRECT("ST!N"&amp;MATCH(C188,ST!$D$1:$D$395,-1)+1)-INDIRECT("ST!N"&amp;MATCH(C188,ST!$D$1:$D$395,-1)))/(INDIRECT("ST!D"&amp;MATCH(C188,ST!$D$1:$D$395,-1)+1)-INDIRECT("ST!D"&amp;MATCH(C188,ST!$D$1:$D$395,-1))),"")</f>
        <v/>
      </c>
      <c r="F188" s="63" t="str">
        <f aca="true">IF(B188&lt;&gt;"",INDIRECT("ST!M"&amp;MATCH(C188,ST!$D$1:$D$395,-1))+(C188-INDIRECT("ST!D"&amp;MATCH(C188,ST!$D$1:$D$395,-1)))*(INDIRECT("ST!M"&amp;MATCH(C188,ST!$D$1:$D$395,-1)+1)-INDIRECT("ST!M"&amp;MATCH(C188,ST!$D$1:$D$395,-1)))/(INDIRECT("ST!D"&amp;MATCH(C188,ST!$D$1:$D$395,-1)+1)-INDIRECT("ST!D"&amp;MATCH(C188,ST!$D$1:$D$395,-1))),"")</f>
        <v/>
      </c>
      <c r="G188" s="64" t="str">
        <f aca="true">IF(B188&lt;&gt;"",INDIRECT("ST!I"&amp;MATCH(C188,ST!$D$1:$D$395,-1))+(C188-INDIRECT("ST!D"&amp;MATCH(C188,ST!$D$1:$D$395,-1)))*(INDIRECT("ST!I"&amp;MATCH(C188,ST!$D$1:$D$395,-1)+1)-INDIRECT("ST!I"&amp;MATCH(C188,ST!$D$1:$D$395,-1)))/(INDIRECT("ST!D"&amp;MATCH(C188,ST!$D$1:$D$395,-1)+1)-INDIRECT("ST!D"&amp;MATCH(C188,ST!$D$1:$D$395,-1))),"")</f>
        <v/>
      </c>
      <c r="H188" s="64" t="str">
        <f aca="false">IF(B188&lt;&gt;"",INPUT!$C$4*(G188-$G$12),"")</f>
        <v/>
      </c>
      <c r="I188" s="65" t="str">
        <f aca="false">IF(B188&lt;&gt;"",(INPUT!$C$5/12/B188/3+0.5*INPUT!$C$4*((E188-$E$12)/(D188-$D$12)-$F$12)-INPUT!$C$12)*1000,"")</f>
        <v/>
      </c>
      <c r="J188" s="65" t="str">
        <f aca="false">IF(B188&lt;&gt;"",INPUT!$C$6*5280/60^2*SIN(INPUT!$C$7*2*PI()/360)*(H188-B188*3/INPUT!$C$2)/3/B188*1000,"")</f>
        <v/>
      </c>
      <c r="K188" s="65" t="str">
        <f aca="false">IF(AND(B188&lt;&gt;"",B188&lt;=INPUT!$C$13),B188*3*12*(INPUT!$C$15/1000+INPUT!$C$12 -0.5*INPUT!$C$4*((E188-$E$12)/(D188-$D$12)-$F$12))-INPUT!$C$5,"")</f>
        <v/>
      </c>
      <c r="L188" s="65" t="str">
        <f aca="false">IF(AND(B188&lt;&gt;"",B188&lt;=INPUT!$C$13),B188*3*12*( -0.5*INPUT!$C$4*((E188-$E$12)/(D188-$D$12)-$F$12))-INPUT!$C$5,"")</f>
        <v/>
      </c>
    </row>
    <row r="189" customFormat="false" ht="12.8" hidden="false" customHeight="false" outlineLevel="0" collapsed="false">
      <c r="B189" s="60" t="str">
        <f aca="false">IF(B188="","",IF(B188+$C$9&lt;=INPUT!$C$13,B188+$C$9,""))</f>
        <v/>
      </c>
      <c r="C189" s="60" t="str">
        <f aca="true">IF(B189&lt;&gt;"",INDIRECT("ST!D"&amp;MATCH(D189,ST!$K$1:$K$395))+(D189-INDIRECT("ST!K"&amp;MATCH(D189,ST!$K$1:$K$395)))*(INDIRECT("ST!D"&amp;MATCH(D189,ST!$K$1:$K$395)+1)-INDIRECT("ST!D"&amp;MATCH(D189,ST!$K$1:$K$395)))/(INDIRECT("ST!K"&amp;MATCH(D189,ST!$K$1:$K$395)+1)-INDIRECT("ST!K"&amp;MATCH(D189,ST!$K$1:$K$395))),"")</f>
        <v/>
      </c>
      <c r="D189" s="61" t="str">
        <f aca="false">IF(B189&lt;&gt;"",$D$12+B189*3/INPUT!$C$4,"")</f>
        <v/>
      </c>
      <c r="E189" s="62" t="str">
        <f aca="true">IF(B189&lt;&gt;"",INDIRECT("ST!N"&amp;MATCH(C189,ST!$D$1:$D$395,-1))+(C189-INDIRECT("ST!D"&amp;MATCH(C189,ST!$D$1:$D$395,-1)))*(INDIRECT("ST!N"&amp;MATCH(C189,ST!$D$1:$D$395,-1)+1)-INDIRECT("ST!N"&amp;MATCH(C189,ST!$D$1:$D$395,-1)))/(INDIRECT("ST!D"&amp;MATCH(C189,ST!$D$1:$D$395,-1)+1)-INDIRECT("ST!D"&amp;MATCH(C189,ST!$D$1:$D$395,-1))),"")</f>
        <v/>
      </c>
      <c r="F189" s="63" t="str">
        <f aca="true">IF(B189&lt;&gt;"",INDIRECT("ST!M"&amp;MATCH(C189,ST!$D$1:$D$395,-1))+(C189-INDIRECT("ST!D"&amp;MATCH(C189,ST!$D$1:$D$395,-1)))*(INDIRECT("ST!M"&amp;MATCH(C189,ST!$D$1:$D$395,-1)+1)-INDIRECT("ST!M"&amp;MATCH(C189,ST!$D$1:$D$395,-1)))/(INDIRECT("ST!D"&amp;MATCH(C189,ST!$D$1:$D$395,-1)+1)-INDIRECT("ST!D"&amp;MATCH(C189,ST!$D$1:$D$395,-1))),"")</f>
        <v/>
      </c>
      <c r="G189" s="64" t="str">
        <f aca="true">IF(B189&lt;&gt;"",INDIRECT("ST!I"&amp;MATCH(C189,ST!$D$1:$D$395,-1))+(C189-INDIRECT("ST!D"&amp;MATCH(C189,ST!$D$1:$D$395,-1)))*(INDIRECT("ST!I"&amp;MATCH(C189,ST!$D$1:$D$395,-1)+1)-INDIRECT("ST!I"&amp;MATCH(C189,ST!$D$1:$D$395,-1)))/(INDIRECT("ST!D"&amp;MATCH(C189,ST!$D$1:$D$395,-1)+1)-INDIRECT("ST!D"&amp;MATCH(C189,ST!$D$1:$D$395,-1))),"")</f>
        <v/>
      </c>
      <c r="H189" s="64" t="str">
        <f aca="false">IF(B189&lt;&gt;"",INPUT!$C$4*(G189-$G$12),"")</f>
        <v/>
      </c>
      <c r="I189" s="65" t="str">
        <f aca="false">IF(B189&lt;&gt;"",(INPUT!$C$5/12/B189/3+0.5*INPUT!$C$4*((E189-$E$12)/(D189-$D$12)-$F$12)-INPUT!$C$12)*1000,"")</f>
        <v/>
      </c>
      <c r="J189" s="65" t="str">
        <f aca="false">IF(B189&lt;&gt;"",INPUT!$C$6*5280/60^2*SIN(INPUT!$C$7*2*PI()/360)*(H189-B189*3/INPUT!$C$2)/3/B189*1000,"")</f>
        <v/>
      </c>
      <c r="K189" s="65" t="str">
        <f aca="false">IF(AND(B189&lt;&gt;"",B189&lt;=INPUT!$C$13),B189*3*12*(INPUT!$C$15/1000+INPUT!$C$12 -0.5*INPUT!$C$4*((E189-$E$12)/(D189-$D$12)-$F$12))-INPUT!$C$5,"")</f>
        <v/>
      </c>
      <c r="L189" s="65" t="str">
        <f aca="false">IF(AND(B189&lt;&gt;"",B189&lt;=INPUT!$C$13),B189*3*12*( -0.5*INPUT!$C$4*((E189-$E$12)/(D189-$D$12)-$F$12))-INPUT!$C$5,"")</f>
        <v/>
      </c>
    </row>
    <row r="190" customFormat="false" ht="12.8" hidden="false" customHeight="false" outlineLevel="0" collapsed="false">
      <c r="B190" s="60" t="str">
        <f aca="false">IF(B189="","",IF(B189+$C$9&lt;=INPUT!$C$13,B189+$C$9,""))</f>
        <v/>
      </c>
      <c r="C190" s="60" t="str">
        <f aca="true">IF(B190&lt;&gt;"",INDIRECT("ST!D"&amp;MATCH(D190,ST!$K$1:$K$395))+(D190-INDIRECT("ST!K"&amp;MATCH(D190,ST!$K$1:$K$395)))*(INDIRECT("ST!D"&amp;MATCH(D190,ST!$K$1:$K$395)+1)-INDIRECT("ST!D"&amp;MATCH(D190,ST!$K$1:$K$395)))/(INDIRECT("ST!K"&amp;MATCH(D190,ST!$K$1:$K$395)+1)-INDIRECT("ST!K"&amp;MATCH(D190,ST!$K$1:$K$395))),"")</f>
        <v/>
      </c>
      <c r="D190" s="61" t="str">
        <f aca="false">IF(B190&lt;&gt;"",$D$12+B190*3/INPUT!$C$4,"")</f>
        <v/>
      </c>
      <c r="E190" s="62" t="str">
        <f aca="true">IF(B190&lt;&gt;"",INDIRECT("ST!N"&amp;MATCH(C190,ST!$D$1:$D$395,-1))+(C190-INDIRECT("ST!D"&amp;MATCH(C190,ST!$D$1:$D$395,-1)))*(INDIRECT("ST!N"&amp;MATCH(C190,ST!$D$1:$D$395,-1)+1)-INDIRECT("ST!N"&amp;MATCH(C190,ST!$D$1:$D$395,-1)))/(INDIRECT("ST!D"&amp;MATCH(C190,ST!$D$1:$D$395,-1)+1)-INDIRECT("ST!D"&amp;MATCH(C190,ST!$D$1:$D$395,-1))),"")</f>
        <v/>
      </c>
      <c r="F190" s="63" t="str">
        <f aca="true">IF(B190&lt;&gt;"",INDIRECT("ST!M"&amp;MATCH(C190,ST!$D$1:$D$395,-1))+(C190-INDIRECT("ST!D"&amp;MATCH(C190,ST!$D$1:$D$395,-1)))*(INDIRECT("ST!M"&amp;MATCH(C190,ST!$D$1:$D$395,-1)+1)-INDIRECT("ST!M"&amp;MATCH(C190,ST!$D$1:$D$395,-1)))/(INDIRECT("ST!D"&amp;MATCH(C190,ST!$D$1:$D$395,-1)+1)-INDIRECT("ST!D"&amp;MATCH(C190,ST!$D$1:$D$395,-1))),"")</f>
        <v/>
      </c>
      <c r="G190" s="64" t="str">
        <f aca="true">IF(B190&lt;&gt;"",INDIRECT("ST!I"&amp;MATCH(C190,ST!$D$1:$D$395,-1))+(C190-INDIRECT("ST!D"&amp;MATCH(C190,ST!$D$1:$D$395,-1)))*(INDIRECT("ST!I"&amp;MATCH(C190,ST!$D$1:$D$395,-1)+1)-INDIRECT("ST!I"&amp;MATCH(C190,ST!$D$1:$D$395,-1)))/(INDIRECT("ST!D"&amp;MATCH(C190,ST!$D$1:$D$395,-1)+1)-INDIRECT("ST!D"&amp;MATCH(C190,ST!$D$1:$D$395,-1))),"")</f>
        <v/>
      </c>
      <c r="H190" s="64" t="str">
        <f aca="false">IF(B190&lt;&gt;"",INPUT!$C$4*(G190-$G$12),"")</f>
        <v/>
      </c>
      <c r="I190" s="65" t="str">
        <f aca="false">IF(B190&lt;&gt;"",(INPUT!$C$5/12/B190/3+0.5*INPUT!$C$4*((E190-$E$12)/(D190-$D$12)-$F$12)-INPUT!$C$12)*1000,"")</f>
        <v/>
      </c>
      <c r="J190" s="65" t="str">
        <f aca="false">IF(B190&lt;&gt;"",INPUT!$C$6*5280/60^2*SIN(INPUT!$C$7*2*PI()/360)*(H190-B190*3/INPUT!$C$2)/3/B190*1000,"")</f>
        <v/>
      </c>
      <c r="K190" s="65" t="str">
        <f aca="false">IF(AND(B190&lt;&gt;"",B190&lt;=INPUT!$C$13),B190*3*12*(INPUT!$C$15/1000+INPUT!$C$12 -0.5*INPUT!$C$4*((E190-$E$12)/(D190-$D$12)-$F$12))-INPUT!$C$5,"")</f>
        <v/>
      </c>
      <c r="L190" s="65" t="str">
        <f aca="false">IF(AND(B190&lt;&gt;"",B190&lt;=INPUT!$C$13),B190*3*12*( -0.5*INPUT!$C$4*((E190-$E$12)/(D190-$D$12)-$F$12))-INPUT!$C$5,"")</f>
        <v/>
      </c>
    </row>
    <row r="191" customFormat="false" ht="12.8" hidden="false" customHeight="false" outlineLevel="0" collapsed="false">
      <c r="B191" s="60" t="str">
        <f aca="false">IF(B190="","",IF(B190+$C$9&lt;=INPUT!$C$13,B190+$C$9,""))</f>
        <v/>
      </c>
      <c r="C191" s="60" t="str">
        <f aca="true">IF(B191&lt;&gt;"",INDIRECT("ST!D"&amp;MATCH(D191,ST!$K$1:$K$395))+(D191-INDIRECT("ST!K"&amp;MATCH(D191,ST!$K$1:$K$395)))*(INDIRECT("ST!D"&amp;MATCH(D191,ST!$K$1:$K$395)+1)-INDIRECT("ST!D"&amp;MATCH(D191,ST!$K$1:$K$395)))/(INDIRECT("ST!K"&amp;MATCH(D191,ST!$K$1:$K$395)+1)-INDIRECT("ST!K"&amp;MATCH(D191,ST!$K$1:$K$395))),"")</f>
        <v/>
      </c>
      <c r="D191" s="61" t="str">
        <f aca="false">IF(B191&lt;&gt;"",$D$12+B191*3/INPUT!$C$4,"")</f>
        <v/>
      </c>
      <c r="E191" s="62" t="str">
        <f aca="true">IF(B191&lt;&gt;"",INDIRECT("ST!N"&amp;MATCH(C191,ST!$D$1:$D$395,-1))+(C191-INDIRECT("ST!D"&amp;MATCH(C191,ST!$D$1:$D$395,-1)))*(INDIRECT("ST!N"&amp;MATCH(C191,ST!$D$1:$D$395,-1)+1)-INDIRECT("ST!N"&amp;MATCH(C191,ST!$D$1:$D$395,-1)))/(INDIRECT("ST!D"&amp;MATCH(C191,ST!$D$1:$D$395,-1)+1)-INDIRECT("ST!D"&amp;MATCH(C191,ST!$D$1:$D$395,-1))),"")</f>
        <v/>
      </c>
      <c r="F191" s="63" t="str">
        <f aca="true">IF(B191&lt;&gt;"",INDIRECT("ST!M"&amp;MATCH(C191,ST!$D$1:$D$395,-1))+(C191-INDIRECT("ST!D"&amp;MATCH(C191,ST!$D$1:$D$395,-1)))*(INDIRECT("ST!M"&amp;MATCH(C191,ST!$D$1:$D$395,-1)+1)-INDIRECT("ST!M"&amp;MATCH(C191,ST!$D$1:$D$395,-1)))/(INDIRECT("ST!D"&amp;MATCH(C191,ST!$D$1:$D$395,-1)+1)-INDIRECT("ST!D"&amp;MATCH(C191,ST!$D$1:$D$395,-1))),"")</f>
        <v/>
      </c>
      <c r="G191" s="64" t="str">
        <f aca="true">IF(B191&lt;&gt;"",INDIRECT("ST!I"&amp;MATCH(C191,ST!$D$1:$D$395,-1))+(C191-INDIRECT("ST!D"&amp;MATCH(C191,ST!$D$1:$D$395,-1)))*(INDIRECT("ST!I"&amp;MATCH(C191,ST!$D$1:$D$395,-1)+1)-INDIRECT("ST!I"&amp;MATCH(C191,ST!$D$1:$D$395,-1)))/(INDIRECT("ST!D"&amp;MATCH(C191,ST!$D$1:$D$395,-1)+1)-INDIRECT("ST!D"&amp;MATCH(C191,ST!$D$1:$D$395,-1))),"")</f>
        <v/>
      </c>
      <c r="H191" s="64" t="str">
        <f aca="false">IF(B191&lt;&gt;"",INPUT!$C$4*(G191-$G$12),"")</f>
        <v/>
      </c>
      <c r="I191" s="65" t="str">
        <f aca="false">IF(B191&lt;&gt;"",(INPUT!$C$5/12/B191/3+0.5*INPUT!$C$4*((E191-$E$12)/(D191-$D$12)-$F$12)-INPUT!$C$12)*1000,"")</f>
        <v/>
      </c>
      <c r="J191" s="65" t="str">
        <f aca="false">IF(B191&lt;&gt;"",INPUT!$C$6*5280/60^2*SIN(INPUT!$C$7*2*PI()/360)*(H191-B191*3/INPUT!$C$2)/3/B191*1000,"")</f>
        <v/>
      </c>
      <c r="K191" s="65" t="str">
        <f aca="false">IF(AND(B191&lt;&gt;"",B191&lt;=INPUT!$C$13),B191*3*12*(INPUT!$C$15/1000+INPUT!$C$12 -0.5*INPUT!$C$4*((E191-$E$12)/(D191-$D$12)-$F$12))-INPUT!$C$5,"")</f>
        <v/>
      </c>
      <c r="L191" s="65" t="str">
        <f aca="false">IF(AND(B191&lt;&gt;"",B191&lt;=INPUT!$C$13),B191*3*12*( -0.5*INPUT!$C$4*((E191-$E$12)/(D191-$D$12)-$F$12))-INPUT!$C$5,"")</f>
        <v/>
      </c>
    </row>
    <row r="192" customFormat="false" ht="12.8" hidden="false" customHeight="false" outlineLevel="0" collapsed="false">
      <c r="B192" s="60" t="str">
        <f aca="false">IF(B191="","",IF(B191+$C$9&lt;=INPUT!$C$13,B191+$C$9,""))</f>
        <v/>
      </c>
      <c r="C192" s="60" t="str">
        <f aca="true">IF(B192&lt;&gt;"",INDIRECT("ST!D"&amp;MATCH(D192,ST!$K$1:$K$395))+(D192-INDIRECT("ST!K"&amp;MATCH(D192,ST!$K$1:$K$395)))*(INDIRECT("ST!D"&amp;MATCH(D192,ST!$K$1:$K$395)+1)-INDIRECT("ST!D"&amp;MATCH(D192,ST!$K$1:$K$395)))/(INDIRECT("ST!K"&amp;MATCH(D192,ST!$K$1:$K$395)+1)-INDIRECT("ST!K"&amp;MATCH(D192,ST!$K$1:$K$395))),"")</f>
        <v/>
      </c>
      <c r="D192" s="61" t="str">
        <f aca="false">IF(B192&lt;&gt;"",$D$12+B192*3/INPUT!$C$4,"")</f>
        <v/>
      </c>
      <c r="E192" s="62" t="str">
        <f aca="true">IF(B192&lt;&gt;"",INDIRECT("ST!N"&amp;MATCH(C192,ST!$D$1:$D$395,-1))+(C192-INDIRECT("ST!D"&amp;MATCH(C192,ST!$D$1:$D$395,-1)))*(INDIRECT("ST!N"&amp;MATCH(C192,ST!$D$1:$D$395,-1)+1)-INDIRECT("ST!N"&amp;MATCH(C192,ST!$D$1:$D$395,-1)))/(INDIRECT("ST!D"&amp;MATCH(C192,ST!$D$1:$D$395,-1)+1)-INDIRECT("ST!D"&amp;MATCH(C192,ST!$D$1:$D$395,-1))),"")</f>
        <v/>
      </c>
      <c r="F192" s="63" t="str">
        <f aca="true">IF(B192&lt;&gt;"",INDIRECT("ST!M"&amp;MATCH(C192,ST!$D$1:$D$395,-1))+(C192-INDIRECT("ST!D"&amp;MATCH(C192,ST!$D$1:$D$395,-1)))*(INDIRECT("ST!M"&amp;MATCH(C192,ST!$D$1:$D$395,-1)+1)-INDIRECT("ST!M"&amp;MATCH(C192,ST!$D$1:$D$395,-1)))/(INDIRECT("ST!D"&amp;MATCH(C192,ST!$D$1:$D$395,-1)+1)-INDIRECT("ST!D"&amp;MATCH(C192,ST!$D$1:$D$395,-1))),"")</f>
        <v/>
      </c>
      <c r="G192" s="64" t="str">
        <f aca="true">IF(B192&lt;&gt;"",INDIRECT("ST!I"&amp;MATCH(C192,ST!$D$1:$D$395,-1))+(C192-INDIRECT("ST!D"&amp;MATCH(C192,ST!$D$1:$D$395,-1)))*(INDIRECT("ST!I"&amp;MATCH(C192,ST!$D$1:$D$395,-1)+1)-INDIRECT("ST!I"&amp;MATCH(C192,ST!$D$1:$D$395,-1)))/(INDIRECT("ST!D"&amp;MATCH(C192,ST!$D$1:$D$395,-1)+1)-INDIRECT("ST!D"&amp;MATCH(C192,ST!$D$1:$D$395,-1))),"")</f>
        <v/>
      </c>
      <c r="H192" s="64" t="str">
        <f aca="false">IF(B192&lt;&gt;"",INPUT!$C$4*(G192-$G$12),"")</f>
        <v/>
      </c>
      <c r="I192" s="65" t="str">
        <f aca="false">IF(B192&lt;&gt;"",(INPUT!$C$5/12/B192/3+0.5*INPUT!$C$4*((E192-$E$12)/(D192-$D$12)-$F$12)-INPUT!$C$12)*1000,"")</f>
        <v/>
      </c>
      <c r="J192" s="65" t="str">
        <f aca="false">IF(B192&lt;&gt;"",INPUT!$C$6*5280/60^2*SIN(INPUT!$C$7*2*PI()/360)*(H192-B192*3/INPUT!$C$2)/3/B192*1000,"")</f>
        <v/>
      </c>
      <c r="K192" s="65" t="str">
        <f aca="false">IF(AND(B192&lt;&gt;"",B192&lt;=INPUT!$C$13),B192*3*12*(INPUT!$C$15/1000+INPUT!$C$12 -0.5*INPUT!$C$4*((E192-$E$12)/(D192-$D$12)-$F$12))-INPUT!$C$5,"")</f>
        <v/>
      </c>
      <c r="L192" s="65" t="str">
        <f aca="false">IF(AND(B192&lt;&gt;"",B192&lt;=INPUT!$C$13),B192*3*12*( -0.5*INPUT!$C$4*((E192-$E$12)/(D192-$D$12)-$F$12))-INPUT!$C$5,"")</f>
        <v/>
      </c>
    </row>
    <row r="193" customFormat="false" ht="12.8" hidden="false" customHeight="false" outlineLevel="0" collapsed="false">
      <c r="B193" s="60" t="str">
        <f aca="false">IF(B192="","",IF(B192+$C$9&lt;=INPUT!$C$13,B192+$C$9,""))</f>
        <v/>
      </c>
      <c r="C193" s="60" t="str">
        <f aca="true">IF(B193&lt;&gt;"",INDIRECT("ST!D"&amp;MATCH(D193,ST!$K$1:$K$395))+(D193-INDIRECT("ST!K"&amp;MATCH(D193,ST!$K$1:$K$395)))*(INDIRECT("ST!D"&amp;MATCH(D193,ST!$K$1:$K$395)+1)-INDIRECT("ST!D"&amp;MATCH(D193,ST!$K$1:$K$395)))/(INDIRECT("ST!K"&amp;MATCH(D193,ST!$K$1:$K$395)+1)-INDIRECT("ST!K"&amp;MATCH(D193,ST!$K$1:$K$395))),"")</f>
        <v/>
      </c>
      <c r="D193" s="61" t="str">
        <f aca="false">IF(B193&lt;&gt;"",$D$12+B193*3/INPUT!$C$4,"")</f>
        <v/>
      </c>
      <c r="E193" s="62" t="str">
        <f aca="true">IF(B193&lt;&gt;"",INDIRECT("ST!N"&amp;MATCH(C193,ST!$D$1:$D$395,-1))+(C193-INDIRECT("ST!D"&amp;MATCH(C193,ST!$D$1:$D$395,-1)))*(INDIRECT("ST!N"&amp;MATCH(C193,ST!$D$1:$D$395,-1)+1)-INDIRECT("ST!N"&amp;MATCH(C193,ST!$D$1:$D$395,-1)))/(INDIRECT("ST!D"&amp;MATCH(C193,ST!$D$1:$D$395,-1)+1)-INDIRECT("ST!D"&amp;MATCH(C193,ST!$D$1:$D$395,-1))),"")</f>
        <v/>
      </c>
      <c r="F193" s="63" t="str">
        <f aca="true">IF(B193&lt;&gt;"",INDIRECT("ST!M"&amp;MATCH(C193,ST!$D$1:$D$395,-1))+(C193-INDIRECT("ST!D"&amp;MATCH(C193,ST!$D$1:$D$395,-1)))*(INDIRECT("ST!M"&amp;MATCH(C193,ST!$D$1:$D$395,-1)+1)-INDIRECT("ST!M"&amp;MATCH(C193,ST!$D$1:$D$395,-1)))/(INDIRECT("ST!D"&amp;MATCH(C193,ST!$D$1:$D$395,-1)+1)-INDIRECT("ST!D"&amp;MATCH(C193,ST!$D$1:$D$395,-1))),"")</f>
        <v/>
      </c>
      <c r="G193" s="64" t="str">
        <f aca="true">IF(B193&lt;&gt;"",INDIRECT("ST!I"&amp;MATCH(C193,ST!$D$1:$D$395,-1))+(C193-INDIRECT("ST!D"&amp;MATCH(C193,ST!$D$1:$D$395,-1)))*(INDIRECT("ST!I"&amp;MATCH(C193,ST!$D$1:$D$395,-1)+1)-INDIRECT("ST!I"&amp;MATCH(C193,ST!$D$1:$D$395,-1)))/(INDIRECT("ST!D"&amp;MATCH(C193,ST!$D$1:$D$395,-1)+1)-INDIRECT("ST!D"&amp;MATCH(C193,ST!$D$1:$D$395,-1))),"")</f>
        <v/>
      </c>
      <c r="H193" s="64" t="str">
        <f aca="false">IF(B193&lt;&gt;"",INPUT!$C$4*(G193-$G$12),"")</f>
        <v/>
      </c>
      <c r="I193" s="65" t="str">
        <f aca="false">IF(B193&lt;&gt;"",(INPUT!$C$5/12/B193/3+0.5*INPUT!$C$4*((E193-$E$12)/(D193-$D$12)-$F$12)-INPUT!$C$12)*1000,"")</f>
        <v/>
      </c>
      <c r="J193" s="65" t="str">
        <f aca="false">IF(B193&lt;&gt;"",INPUT!$C$6*5280/60^2*SIN(INPUT!$C$7*2*PI()/360)*(H193-B193*3/INPUT!$C$2)/3/B193*1000,"")</f>
        <v/>
      </c>
      <c r="K193" s="65" t="str">
        <f aca="false">IF(AND(B193&lt;&gt;"",B193&lt;=INPUT!$C$13),B193*3*12*(INPUT!$C$15/1000+INPUT!$C$12 -0.5*INPUT!$C$4*((E193-$E$12)/(D193-$D$12)-$F$12))-INPUT!$C$5,"")</f>
        <v/>
      </c>
      <c r="L193" s="65" t="str">
        <f aca="false">IF(AND(B193&lt;&gt;"",B193&lt;=INPUT!$C$13),B193*3*12*( -0.5*INPUT!$C$4*((E193-$E$12)/(D193-$D$12)-$F$12))-INPUT!$C$5,"")</f>
        <v/>
      </c>
    </row>
    <row r="194" customFormat="false" ht="12.8" hidden="false" customHeight="false" outlineLevel="0" collapsed="false">
      <c r="B194" s="60" t="str">
        <f aca="false">IF(B193="","",IF(B193+$C$9&lt;=INPUT!$C$13,B193+$C$9,""))</f>
        <v/>
      </c>
      <c r="C194" s="60" t="str">
        <f aca="true">IF(B194&lt;&gt;"",INDIRECT("ST!D"&amp;MATCH(D194,ST!$K$1:$K$395))+(D194-INDIRECT("ST!K"&amp;MATCH(D194,ST!$K$1:$K$395)))*(INDIRECT("ST!D"&amp;MATCH(D194,ST!$K$1:$K$395)+1)-INDIRECT("ST!D"&amp;MATCH(D194,ST!$K$1:$K$395)))/(INDIRECT("ST!K"&amp;MATCH(D194,ST!$K$1:$K$395)+1)-INDIRECT("ST!K"&amp;MATCH(D194,ST!$K$1:$K$395))),"")</f>
        <v/>
      </c>
      <c r="D194" s="61" t="str">
        <f aca="false">IF(B194&lt;&gt;"",$D$12+B194*3/INPUT!$C$4,"")</f>
        <v/>
      </c>
      <c r="E194" s="62" t="str">
        <f aca="true">IF(B194&lt;&gt;"",INDIRECT("ST!N"&amp;MATCH(C194,ST!$D$1:$D$395,-1))+(C194-INDIRECT("ST!D"&amp;MATCH(C194,ST!$D$1:$D$395,-1)))*(INDIRECT("ST!N"&amp;MATCH(C194,ST!$D$1:$D$395,-1)+1)-INDIRECT("ST!N"&amp;MATCH(C194,ST!$D$1:$D$395,-1)))/(INDIRECT("ST!D"&amp;MATCH(C194,ST!$D$1:$D$395,-1)+1)-INDIRECT("ST!D"&amp;MATCH(C194,ST!$D$1:$D$395,-1))),"")</f>
        <v/>
      </c>
      <c r="F194" s="63" t="str">
        <f aca="true">IF(B194&lt;&gt;"",INDIRECT("ST!M"&amp;MATCH(C194,ST!$D$1:$D$395,-1))+(C194-INDIRECT("ST!D"&amp;MATCH(C194,ST!$D$1:$D$395,-1)))*(INDIRECT("ST!M"&amp;MATCH(C194,ST!$D$1:$D$395,-1)+1)-INDIRECT("ST!M"&amp;MATCH(C194,ST!$D$1:$D$395,-1)))/(INDIRECT("ST!D"&amp;MATCH(C194,ST!$D$1:$D$395,-1)+1)-INDIRECT("ST!D"&amp;MATCH(C194,ST!$D$1:$D$395,-1))),"")</f>
        <v/>
      </c>
      <c r="G194" s="64" t="str">
        <f aca="true">IF(B194&lt;&gt;"",INDIRECT("ST!I"&amp;MATCH(C194,ST!$D$1:$D$395,-1))+(C194-INDIRECT("ST!D"&amp;MATCH(C194,ST!$D$1:$D$395,-1)))*(INDIRECT("ST!I"&amp;MATCH(C194,ST!$D$1:$D$395,-1)+1)-INDIRECT("ST!I"&amp;MATCH(C194,ST!$D$1:$D$395,-1)))/(INDIRECT("ST!D"&amp;MATCH(C194,ST!$D$1:$D$395,-1)+1)-INDIRECT("ST!D"&amp;MATCH(C194,ST!$D$1:$D$395,-1))),"")</f>
        <v/>
      </c>
      <c r="H194" s="64" t="str">
        <f aca="false">IF(B194&lt;&gt;"",INPUT!$C$4*(G194-$G$12),"")</f>
        <v/>
      </c>
      <c r="I194" s="65" t="str">
        <f aca="false">IF(B194&lt;&gt;"",(INPUT!$C$5/12/B194/3+0.5*INPUT!$C$4*((E194-$E$12)/(D194-$D$12)-$F$12)-INPUT!$C$12)*1000,"")</f>
        <v/>
      </c>
      <c r="J194" s="65" t="str">
        <f aca="false">IF(B194&lt;&gt;"",INPUT!$C$6*5280/60^2*SIN(INPUT!$C$7*2*PI()/360)*(H194-B194*3/INPUT!$C$2)/3/B194*1000,"")</f>
        <v/>
      </c>
      <c r="K194" s="65" t="str">
        <f aca="false">IF(AND(B194&lt;&gt;"",B194&lt;=INPUT!$C$13),B194*3*12*(INPUT!$C$15/1000+INPUT!$C$12 -0.5*INPUT!$C$4*((E194-$E$12)/(D194-$D$12)-$F$12))-INPUT!$C$5,"")</f>
        <v/>
      </c>
      <c r="L194" s="65" t="str">
        <f aca="false">IF(AND(B194&lt;&gt;"",B194&lt;=INPUT!$C$13),B194*3*12*( -0.5*INPUT!$C$4*((E194-$E$12)/(D194-$D$12)-$F$12))-INPUT!$C$5,"")</f>
        <v/>
      </c>
    </row>
    <row r="195" customFormat="false" ht="12.8" hidden="false" customHeight="false" outlineLevel="0" collapsed="false">
      <c r="B195" s="60" t="str">
        <f aca="false">IF(B194="","",IF(B194+$C$9&lt;=INPUT!$C$13,B194+$C$9,""))</f>
        <v/>
      </c>
      <c r="C195" s="60" t="str">
        <f aca="true">IF(B195&lt;&gt;"",INDIRECT("ST!D"&amp;MATCH(D195,ST!$K$1:$K$395))+(D195-INDIRECT("ST!K"&amp;MATCH(D195,ST!$K$1:$K$395)))*(INDIRECT("ST!D"&amp;MATCH(D195,ST!$K$1:$K$395)+1)-INDIRECT("ST!D"&amp;MATCH(D195,ST!$K$1:$K$395)))/(INDIRECT("ST!K"&amp;MATCH(D195,ST!$K$1:$K$395)+1)-INDIRECT("ST!K"&amp;MATCH(D195,ST!$K$1:$K$395))),"")</f>
        <v/>
      </c>
      <c r="D195" s="61" t="str">
        <f aca="false">IF(B195&lt;&gt;"",$D$12+B195*3/INPUT!$C$4,"")</f>
        <v/>
      </c>
      <c r="E195" s="62" t="str">
        <f aca="true">IF(B195&lt;&gt;"",INDIRECT("ST!N"&amp;MATCH(C195,ST!$D$1:$D$395,-1))+(C195-INDIRECT("ST!D"&amp;MATCH(C195,ST!$D$1:$D$395,-1)))*(INDIRECT("ST!N"&amp;MATCH(C195,ST!$D$1:$D$395,-1)+1)-INDIRECT("ST!N"&amp;MATCH(C195,ST!$D$1:$D$395,-1)))/(INDIRECT("ST!D"&amp;MATCH(C195,ST!$D$1:$D$395,-1)+1)-INDIRECT("ST!D"&amp;MATCH(C195,ST!$D$1:$D$395,-1))),"")</f>
        <v/>
      </c>
      <c r="F195" s="63" t="str">
        <f aca="true">IF(B195&lt;&gt;"",INDIRECT("ST!M"&amp;MATCH(C195,ST!$D$1:$D$395,-1))+(C195-INDIRECT("ST!D"&amp;MATCH(C195,ST!$D$1:$D$395,-1)))*(INDIRECT("ST!M"&amp;MATCH(C195,ST!$D$1:$D$395,-1)+1)-INDIRECT("ST!M"&amp;MATCH(C195,ST!$D$1:$D$395,-1)))/(INDIRECT("ST!D"&amp;MATCH(C195,ST!$D$1:$D$395,-1)+1)-INDIRECT("ST!D"&amp;MATCH(C195,ST!$D$1:$D$395,-1))),"")</f>
        <v/>
      </c>
      <c r="G195" s="64" t="str">
        <f aca="true">IF(B195&lt;&gt;"",INDIRECT("ST!I"&amp;MATCH(C195,ST!$D$1:$D$395,-1))+(C195-INDIRECT("ST!D"&amp;MATCH(C195,ST!$D$1:$D$395,-1)))*(INDIRECT("ST!I"&amp;MATCH(C195,ST!$D$1:$D$395,-1)+1)-INDIRECT("ST!I"&amp;MATCH(C195,ST!$D$1:$D$395,-1)))/(INDIRECT("ST!D"&amp;MATCH(C195,ST!$D$1:$D$395,-1)+1)-INDIRECT("ST!D"&amp;MATCH(C195,ST!$D$1:$D$395,-1))),"")</f>
        <v/>
      </c>
      <c r="H195" s="64" t="str">
        <f aca="false">IF(B195&lt;&gt;"",INPUT!$C$4*(G195-$G$12),"")</f>
        <v/>
      </c>
      <c r="I195" s="65" t="str">
        <f aca="false">IF(B195&lt;&gt;"",(INPUT!$C$5/12/B195/3+0.5*INPUT!$C$4*((E195-$E$12)/(D195-$D$12)-$F$12)-INPUT!$C$12)*1000,"")</f>
        <v/>
      </c>
      <c r="J195" s="65" t="str">
        <f aca="false">IF(B195&lt;&gt;"",INPUT!$C$6*5280/60^2*SIN(INPUT!$C$7*2*PI()/360)*(H195-B195*3/INPUT!$C$2)/3/B195*1000,"")</f>
        <v/>
      </c>
      <c r="K195" s="65" t="str">
        <f aca="false">IF(AND(B195&lt;&gt;"",B195&lt;=INPUT!$C$13),B195*3*12*(INPUT!$C$15/1000+INPUT!$C$12 -0.5*INPUT!$C$4*((E195-$E$12)/(D195-$D$12)-$F$12))-INPUT!$C$5,"")</f>
        <v/>
      </c>
      <c r="L195" s="65" t="str">
        <f aca="false">IF(AND(B195&lt;&gt;"",B195&lt;=INPUT!$C$13),B195*3*12*( -0.5*INPUT!$C$4*((E195-$E$12)/(D195-$D$12)-$F$12))-INPUT!$C$5,"")</f>
        <v/>
      </c>
    </row>
    <row r="196" customFormat="false" ht="12.8" hidden="false" customHeight="false" outlineLevel="0" collapsed="false">
      <c r="B196" s="60" t="str">
        <f aca="false">IF(B195="","",IF(B195+$C$9&lt;=INPUT!$C$13,B195+$C$9,""))</f>
        <v/>
      </c>
      <c r="C196" s="60" t="str">
        <f aca="true">IF(B196&lt;&gt;"",INDIRECT("ST!D"&amp;MATCH(D196,ST!$K$1:$K$395))+(D196-INDIRECT("ST!K"&amp;MATCH(D196,ST!$K$1:$K$395)))*(INDIRECT("ST!D"&amp;MATCH(D196,ST!$K$1:$K$395)+1)-INDIRECT("ST!D"&amp;MATCH(D196,ST!$K$1:$K$395)))/(INDIRECT("ST!K"&amp;MATCH(D196,ST!$K$1:$K$395)+1)-INDIRECT("ST!K"&amp;MATCH(D196,ST!$K$1:$K$395))),"")</f>
        <v/>
      </c>
      <c r="D196" s="61" t="str">
        <f aca="false">IF(B196&lt;&gt;"",$D$12+B196*3/INPUT!$C$4,"")</f>
        <v/>
      </c>
      <c r="E196" s="62" t="str">
        <f aca="true">IF(B196&lt;&gt;"",INDIRECT("ST!N"&amp;MATCH(C196,ST!$D$1:$D$395,-1))+(C196-INDIRECT("ST!D"&amp;MATCH(C196,ST!$D$1:$D$395,-1)))*(INDIRECT("ST!N"&amp;MATCH(C196,ST!$D$1:$D$395,-1)+1)-INDIRECT("ST!N"&amp;MATCH(C196,ST!$D$1:$D$395,-1)))/(INDIRECT("ST!D"&amp;MATCH(C196,ST!$D$1:$D$395,-1)+1)-INDIRECT("ST!D"&amp;MATCH(C196,ST!$D$1:$D$395,-1))),"")</f>
        <v/>
      </c>
      <c r="F196" s="63" t="str">
        <f aca="true">IF(B196&lt;&gt;"",INDIRECT("ST!M"&amp;MATCH(C196,ST!$D$1:$D$395,-1))+(C196-INDIRECT("ST!D"&amp;MATCH(C196,ST!$D$1:$D$395,-1)))*(INDIRECT("ST!M"&amp;MATCH(C196,ST!$D$1:$D$395,-1)+1)-INDIRECT("ST!M"&amp;MATCH(C196,ST!$D$1:$D$395,-1)))/(INDIRECT("ST!D"&amp;MATCH(C196,ST!$D$1:$D$395,-1)+1)-INDIRECT("ST!D"&amp;MATCH(C196,ST!$D$1:$D$395,-1))),"")</f>
        <v/>
      </c>
      <c r="G196" s="64" t="str">
        <f aca="true">IF(B196&lt;&gt;"",INDIRECT("ST!I"&amp;MATCH(C196,ST!$D$1:$D$395,-1))+(C196-INDIRECT("ST!D"&amp;MATCH(C196,ST!$D$1:$D$395,-1)))*(INDIRECT("ST!I"&amp;MATCH(C196,ST!$D$1:$D$395,-1)+1)-INDIRECT("ST!I"&amp;MATCH(C196,ST!$D$1:$D$395,-1)))/(INDIRECT("ST!D"&amp;MATCH(C196,ST!$D$1:$D$395,-1)+1)-INDIRECT("ST!D"&amp;MATCH(C196,ST!$D$1:$D$395,-1))),"")</f>
        <v/>
      </c>
      <c r="H196" s="64" t="str">
        <f aca="false">IF(B196&lt;&gt;"",INPUT!$C$4*(G196-$G$12),"")</f>
        <v/>
      </c>
      <c r="I196" s="65" t="str">
        <f aca="false">IF(B196&lt;&gt;"",(INPUT!$C$5/12/B196/3+0.5*INPUT!$C$4*((E196-$E$12)/(D196-$D$12)-$F$12)-INPUT!$C$12)*1000,"")</f>
        <v/>
      </c>
      <c r="J196" s="65" t="str">
        <f aca="false">IF(B196&lt;&gt;"",INPUT!$C$6*5280/60^2*SIN(INPUT!$C$7*2*PI()/360)*(H196-B196*3/INPUT!$C$2)/3/B196*1000,"")</f>
        <v/>
      </c>
      <c r="K196" s="65" t="str">
        <f aca="false">IF(AND(B196&lt;&gt;"",B196&lt;=INPUT!$C$13),B196*3*12*(INPUT!$C$15/1000+INPUT!$C$12 -0.5*INPUT!$C$4*((E196-$E$12)/(D196-$D$12)-$F$12))-INPUT!$C$5,"")</f>
        <v/>
      </c>
      <c r="L196" s="65" t="str">
        <f aca="false">IF(AND(B196&lt;&gt;"",B196&lt;=INPUT!$C$13),B196*3*12*( -0.5*INPUT!$C$4*((E196-$E$12)/(D196-$D$12)-$F$12))-INPUT!$C$5,"")</f>
        <v/>
      </c>
    </row>
    <row r="197" customFormat="false" ht="12.8" hidden="false" customHeight="false" outlineLevel="0" collapsed="false">
      <c r="B197" s="60" t="str">
        <f aca="false">IF(B196="","",IF(B196+$C$9&lt;=INPUT!$C$13,B196+$C$9,""))</f>
        <v/>
      </c>
      <c r="C197" s="60" t="str">
        <f aca="true">IF(B197&lt;&gt;"",INDIRECT("ST!D"&amp;MATCH(D197,ST!$K$1:$K$395))+(D197-INDIRECT("ST!K"&amp;MATCH(D197,ST!$K$1:$K$395)))*(INDIRECT("ST!D"&amp;MATCH(D197,ST!$K$1:$K$395)+1)-INDIRECT("ST!D"&amp;MATCH(D197,ST!$K$1:$K$395)))/(INDIRECT("ST!K"&amp;MATCH(D197,ST!$K$1:$K$395)+1)-INDIRECT("ST!K"&amp;MATCH(D197,ST!$K$1:$K$395))),"")</f>
        <v/>
      </c>
      <c r="D197" s="61" t="str">
        <f aca="false">IF(B197&lt;&gt;"",$D$12+B197*3/INPUT!$C$4,"")</f>
        <v/>
      </c>
      <c r="E197" s="62" t="str">
        <f aca="true">IF(B197&lt;&gt;"",INDIRECT("ST!N"&amp;MATCH(C197,ST!$D$1:$D$395,-1))+(C197-INDIRECT("ST!D"&amp;MATCH(C197,ST!$D$1:$D$395,-1)))*(INDIRECT("ST!N"&amp;MATCH(C197,ST!$D$1:$D$395,-1)+1)-INDIRECT("ST!N"&amp;MATCH(C197,ST!$D$1:$D$395,-1)))/(INDIRECT("ST!D"&amp;MATCH(C197,ST!$D$1:$D$395,-1)+1)-INDIRECT("ST!D"&amp;MATCH(C197,ST!$D$1:$D$395,-1))),"")</f>
        <v/>
      </c>
      <c r="F197" s="63" t="str">
        <f aca="true">IF(B197&lt;&gt;"",INDIRECT("ST!M"&amp;MATCH(C197,ST!$D$1:$D$395,-1))+(C197-INDIRECT("ST!D"&amp;MATCH(C197,ST!$D$1:$D$395,-1)))*(INDIRECT("ST!M"&amp;MATCH(C197,ST!$D$1:$D$395,-1)+1)-INDIRECT("ST!M"&amp;MATCH(C197,ST!$D$1:$D$395,-1)))/(INDIRECT("ST!D"&amp;MATCH(C197,ST!$D$1:$D$395,-1)+1)-INDIRECT("ST!D"&amp;MATCH(C197,ST!$D$1:$D$395,-1))),"")</f>
        <v/>
      </c>
      <c r="G197" s="64" t="str">
        <f aca="true">IF(B197&lt;&gt;"",INDIRECT("ST!I"&amp;MATCH(C197,ST!$D$1:$D$395,-1))+(C197-INDIRECT("ST!D"&amp;MATCH(C197,ST!$D$1:$D$395,-1)))*(INDIRECT("ST!I"&amp;MATCH(C197,ST!$D$1:$D$395,-1)+1)-INDIRECT("ST!I"&amp;MATCH(C197,ST!$D$1:$D$395,-1)))/(INDIRECT("ST!D"&amp;MATCH(C197,ST!$D$1:$D$395,-1)+1)-INDIRECT("ST!D"&amp;MATCH(C197,ST!$D$1:$D$395,-1))),"")</f>
        <v/>
      </c>
      <c r="H197" s="64" t="str">
        <f aca="false">IF(B197&lt;&gt;"",INPUT!$C$4*(G197-$G$12),"")</f>
        <v/>
      </c>
      <c r="I197" s="65" t="str">
        <f aca="false">IF(B197&lt;&gt;"",(INPUT!$C$5/12/B197/3+0.5*INPUT!$C$4*((E197-$E$12)/(D197-$D$12)-$F$12)-INPUT!$C$12)*1000,"")</f>
        <v/>
      </c>
      <c r="J197" s="65" t="str">
        <f aca="false">IF(B197&lt;&gt;"",INPUT!$C$6*5280/60^2*SIN(INPUT!$C$7*2*PI()/360)*(H197-B197*3/INPUT!$C$2)/3/B197*1000,"")</f>
        <v/>
      </c>
      <c r="K197" s="65" t="str">
        <f aca="false">IF(AND(B197&lt;&gt;"",B197&lt;=INPUT!$C$13),B197*3*12*(INPUT!$C$15/1000+INPUT!$C$12 -0.5*INPUT!$C$4*((E197-$E$12)/(D197-$D$12)-$F$12))-INPUT!$C$5,"")</f>
        <v/>
      </c>
      <c r="L197" s="65" t="str">
        <f aca="false">IF(AND(B197&lt;&gt;"",B197&lt;=INPUT!$C$13),B197*3*12*( -0.5*INPUT!$C$4*((E197-$E$12)/(D197-$D$12)-$F$12))-INPUT!$C$5,"")</f>
        <v/>
      </c>
    </row>
    <row r="198" customFormat="false" ht="12.8" hidden="false" customHeight="false" outlineLevel="0" collapsed="false">
      <c r="B198" s="60" t="str">
        <f aca="false">IF(B197="","",IF(B197+$C$9&lt;=INPUT!$C$13,B197+$C$9,""))</f>
        <v/>
      </c>
      <c r="C198" s="60" t="str">
        <f aca="true">IF(B198&lt;&gt;"",INDIRECT("ST!D"&amp;MATCH(D198,ST!$K$1:$K$395))+(D198-INDIRECT("ST!K"&amp;MATCH(D198,ST!$K$1:$K$395)))*(INDIRECT("ST!D"&amp;MATCH(D198,ST!$K$1:$K$395)+1)-INDIRECT("ST!D"&amp;MATCH(D198,ST!$K$1:$K$395)))/(INDIRECT("ST!K"&amp;MATCH(D198,ST!$K$1:$K$395)+1)-INDIRECT("ST!K"&amp;MATCH(D198,ST!$K$1:$K$395))),"")</f>
        <v/>
      </c>
      <c r="D198" s="61" t="str">
        <f aca="false">IF(B198&lt;&gt;"",$D$12+B198*3/INPUT!$C$4,"")</f>
        <v/>
      </c>
      <c r="E198" s="62" t="str">
        <f aca="true">IF(B198&lt;&gt;"",INDIRECT("ST!N"&amp;MATCH(C198,ST!$D$1:$D$395,-1))+(C198-INDIRECT("ST!D"&amp;MATCH(C198,ST!$D$1:$D$395,-1)))*(INDIRECT("ST!N"&amp;MATCH(C198,ST!$D$1:$D$395,-1)+1)-INDIRECT("ST!N"&amp;MATCH(C198,ST!$D$1:$D$395,-1)))/(INDIRECT("ST!D"&amp;MATCH(C198,ST!$D$1:$D$395,-1)+1)-INDIRECT("ST!D"&amp;MATCH(C198,ST!$D$1:$D$395,-1))),"")</f>
        <v/>
      </c>
      <c r="F198" s="63" t="str">
        <f aca="true">IF(B198&lt;&gt;"",INDIRECT("ST!M"&amp;MATCH(C198,ST!$D$1:$D$395,-1))+(C198-INDIRECT("ST!D"&amp;MATCH(C198,ST!$D$1:$D$395,-1)))*(INDIRECT("ST!M"&amp;MATCH(C198,ST!$D$1:$D$395,-1)+1)-INDIRECT("ST!M"&amp;MATCH(C198,ST!$D$1:$D$395,-1)))/(INDIRECT("ST!D"&amp;MATCH(C198,ST!$D$1:$D$395,-1)+1)-INDIRECT("ST!D"&amp;MATCH(C198,ST!$D$1:$D$395,-1))),"")</f>
        <v/>
      </c>
      <c r="G198" s="64" t="str">
        <f aca="true">IF(B198&lt;&gt;"",INDIRECT("ST!I"&amp;MATCH(C198,ST!$D$1:$D$395,-1))+(C198-INDIRECT("ST!D"&amp;MATCH(C198,ST!$D$1:$D$395,-1)))*(INDIRECT("ST!I"&amp;MATCH(C198,ST!$D$1:$D$395,-1)+1)-INDIRECT("ST!I"&amp;MATCH(C198,ST!$D$1:$D$395,-1)))/(INDIRECT("ST!D"&amp;MATCH(C198,ST!$D$1:$D$395,-1)+1)-INDIRECT("ST!D"&amp;MATCH(C198,ST!$D$1:$D$395,-1))),"")</f>
        <v/>
      </c>
      <c r="H198" s="64" t="str">
        <f aca="false">IF(B198&lt;&gt;"",INPUT!$C$4*(G198-$G$12),"")</f>
        <v/>
      </c>
      <c r="I198" s="65" t="str">
        <f aca="false">IF(B198&lt;&gt;"",(INPUT!$C$5/12/B198/3+0.5*INPUT!$C$4*((E198-$E$12)/(D198-$D$12)-$F$12)-INPUT!$C$12)*1000,"")</f>
        <v/>
      </c>
      <c r="J198" s="65" t="str">
        <f aca="false">IF(B198&lt;&gt;"",INPUT!$C$6*5280/60^2*SIN(INPUT!$C$7*2*PI()/360)*(H198-B198*3/INPUT!$C$2)/3/B198*1000,"")</f>
        <v/>
      </c>
      <c r="K198" s="65" t="str">
        <f aca="false">IF(AND(B198&lt;&gt;"",B198&lt;=INPUT!$C$13),B198*3*12*(INPUT!$C$15/1000+INPUT!$C$12 -0.5*INPUT!$C$4*((E198-$E$12)/(D198-$D$12)-$F$12))-INPUT!$C$5,"")</f>
        <v/>
      </c>
      <c r="L198" s="65" t="str">
        <f aca="false">IF(AND(B198&lt;&gt;"",B198&lt;=INPUT!$C$13),B198*3*12*( -0.5*INPUT!$C$4*((E198-$E$12)/(D198-$D$12)-$F$12))-INPUT!$C$5,"")</f>
        <v/>
      </c>
    </row>
    <row r="199" customFormat="false" ht="12.8" hidden="false" customHeight="false" outlineLevel="0" collapsed="false">
      <c r="B199" s="60" t="str">
        <f aca="false">IF(B198="","",IF(B198+$C$9&lt;=INPUT!$C$13,B198+$C$9,""))</f>
        <v/>
      </c>
      <c r="C199" s="60" t="str">
        <f aca="true">IF(B199&lt;&gt;"",INDIRECT("ST!D"&amp;MATCH(D199,ST!$K$1:$K$395))+(D199-INDIRECT("ST!K"&amp;MATCH(D199,ST!$K$1:$K$395)))*(INDIRECT("ST!D"&amp;MATCH(D199,ST!$K$1:$K$395)+1)-INDIRECT("ST!D"&amp;MATCH(D199,ST!$K$1:$K$395)))/(INDIRECT("ST!K"&amp;MATCH(D199,ST!$K$1:$K$395)+1)-INDIRECT("ST!K"&amp;MATCH(D199,ST!$K$1:$K$395))),"")</f>
        <v/>
      </c>
      <c r="D199" s="61" t="str">
        <f aca="false">IF(B199&lt;&gt;"",$D$12+B199*3/INPUT!$C$4,"")</f>
        <v/>
      </c>
      <c r="E199" s="62" t="str">
        <f aca="true">IF(B199&lt;&gt;"",INDIRECT("ST!N"&amp;MATCH(C199,ST!$D$1:$D$395,-1))+(C199-INDIRECT("ST!D"&amp;MATCH(C199,ST!$D$1:$D$395,-1)))*(INDIRECT("ST!N"&amp;MATCH(C199,ST!$D$1:$D$395,-1)+1)-INDIRECT("ST!N"&amp;MATCH(C199,ST!$D$1:$D$395,-1)))/(INDIRECT("ST!D"&amp;MATCH(C199,ST!$D$1:$D$395,-1)+1)-INDIRECT("ST!D"&amp;MATCH(C199,ST!$D$1:$D$395,-1))),"")</f>
        <v/>
      </c>
      <c r="F199" s="63" t="str">
        <f aca="true">IF(B199&lt;&gt;"",INDIRECT("ST!M"&amp;MATCH(C199,ST!$D$1:$D$395,-1))+(C199-INDIRECT("ST!D"&amp;MATCH(C199,ST!$D$1:$D$395,-1)))*(INDIRECT("ST!M"&amp;MATCH(C199,ST!$D$1:$D$395,-1)+1)-INDIRECT("ST!M"&amp;MATCH(C199,ST!$D$1:$D$395,-1)))/(INDIRECT("ST!D"&amp;MATCH(C199,ST!$D$1:$D$395,-1)+1)-INDIRECT("ST!D"&amp;MATCH(C199,ST!$D$1:$D$395,-1))),"")</f>
        <v/>
      </c>
      <c r="G199" s="64" t="str">
        <f aca="true">IF(B199&lt;&gt;"",INDIRECT("ST!I"&amp;MATCH(C199,ST!$D$1:$D$395,-1))+(C199-INDIRECT("ST!D"&amp;MATCH(C199,ST!$D$1:$D$395,-1)))*(INDIRECT("ST!I"&amp;MATCH(C199,ST!$D$1:$D$395,-1)+1)-INDIRECT("ST!I"&amp;MATCH(C199,ST!$D$1:$D$395,-1)))/(INDIRECT("ST!D"&amp;MATCH(C199,ST!$D$1:$D$395,-1)+1)-INDIRECT("ST!D"&amp;MATCH(C199,ST!$D$1:$D$395,-1))),"")</f>
        <v/>
      </c>
      <c r="H199" s="64" t="str">
        <f aca="false">IF(B199&lt;&gt;"",INPUT!$C$4*(G199-$G$12),"")</f>
        <v/>
      </c>
      <c r="I199" s="65" t="str">
        <f aca="false">IF(B199&lt;&gt;"",(INPUT!$C$5/12/B199/3+0.5*INPUT!$C$4*((E199-$E$12)/(D199-$D$12)-$F$12)-INPUT!$C$12)*1000,"")</f>
        <v/>
      </c>
      <c r="J199" s="65" t="str">
        <f aca="false">IF(B199&lt;&gt;"",INPUT!$C$6*5280/60^2*SIN(INPUT!$C$7*2*PI()/360)*(H199-B199*3/INPUT!$C$2)/3/B199*1000,"")</f>
        <v/>
      </c>
      <c r="K199" s="65" t="str">
        <f aca="false">IF(AND(B199&lt;&gt;"",B199&lt;=INPUT!$C$13),B199*3*12*(INPUT!$C$15/1000+INPUT!$C$12 -0.5*INPUT!$C$4*((E199-$E$12)/(D199-$D$12)-$F$12))-INPUT!$C$5,"")</f>
        <v/>
      </c>
      <c r="L199" s="65" t="str">
        <f aca="false">IF(AND(B199&lt;&gt;"",B199&lt;=INPUT!$C$13),B199*3*12*( -0.5*INPUT!$C$4*((E199-$E$12)/(D199-$D$12)-$F$12))-INPUT!$C$5,"")</f>
        <v/>
      </c>
    </row>
    <row r="200" customFormat="false" ht="12.8" hidden="false" customHeight="false" outlineLevel="0" collapsed="false">
      <c r="B200" s="60" t="str">
        <f aca="false">IF(B199="","",IF(B199+$C$9&lt;=INPUT!$C$13,B199+$C$9,""))</f>
        <v/>
      </c>
      <c r="C200" s="60" t="str">
        <f aca="true">IF(B200&lt;&gt;"",INDIRECT("ST!D"&amp;MATCH(D200,ST!$K$1:$K$395))+(D200-INDIRECT("ST!K"&amp;MATCH(D200,ST!$K$1:$K$395)))*(INDIRECT("ST!D"&amp;MATCH(D200,ST!$K$1:$K$395)+1)-INDIRECT("ST!D"&amp;MATCH(D200,ST!$K$1:$K$395)))/(INDIRECT("ST!K"&amp;MATCH(D200,ST!$K$1:$K$395)+1)-INDIRECT("ST!K"&amp;MATCH(D200,ST!$K$1:$K$395))),"")</f>
        <v/>
      </c>
      <c r="D200" s="61" t="str">
        <f aca="false">IF(B200&lt;&gt;"",$D$12+B200*3/INPUT!$C$4,"")</f>
        <v/>
      </c>
      <c r="E200" s="62" t="str">
        <f aca="true">IF(B200&lt;&gt;"",INDIRECT("ST!N"&amp;MATCH(C200,ST!$D$1:$D$395,-1))+(C200-INDIRECT("ST!D"&amp;MATCH(C200,ST!$D$1:$D$395,-1)))*(INDIRECT("ST!N"&amp;MATCH(C200,ST!$D$1:$D$395,-1)+1)-INDIRECT("ST!N"&amp;MATCH(C200,ST!$D$1:$D$395,-1)))/(INDIRECT("ST!D"&amp;MATCH(C200,ST!$D$1:$D$395,-1)+1)-INDIRECT("ST!D"&amp;MATCH(C200,ST!$D$1:$D$395,-1))),"")</f>
        <v/>
      </c>
      <c r="F200" s="63" t="str">
        <f aca="true">IF(B200&lt;&gt;"",INDIRECT("ST!M"&amp;MATCH(C200,ST!$D$1:$D$395,-1))+(C200-INDIRECT("ST!D"&amp;MATCH(C200,ST!$D$1:$D$395,-1)))*(INDIRECT("ST!M"&amp;MATCH(C200,ST!$D$1:$D$395,-1)+1)-INDIRECT("ST!M"&amp;MATCH(C200,ST!$D$1:$D$395,-1)))/(INDIRECT("ST!D"&amp;MATCH(C200,ST!$D$1:$D$395,-1)+1)-INDIRECT("ST!D"&amp;MATCH(C200,ST!$D$1:$D$395,-1))),"")</f>
        <v/>
      </c>
      <c r="G200" s="64" t="str">
        <f aca="true">IF(B200&lt;&gt;"",INDIRECT("ST!I"&amp;MATCH(C200,ST!$D$1:$D$395,-1))+(C200-INDIRECT("ST!D"&amp;MATCH(C200,ST!$D$1:$D$395,-1)))*(INDIRECT("ST!I"&amp;MATCH(C200,ST!$D$1:$D$395,-1)+1)-INDIRECT("ST!I"&amp;MATCH(C200,ST!$D$1:$D$395,-1)))/(INDIRECT("ST!D"&amp;MATCH(C200,ST!$D$1:$D$395,-1)+1)-INDIRECT("ST!D"&amp;MATCH(C200,ST!$D$1:$D$395,-1))),"")</f>
        <v/>
      </c>
      <c r="H200" s="64" t="str">
        <f aca="false">IF(B200&lt;&gt;"",INPUT!$C$4*(G200-$G$12),"")</f>
        <v/>
      </c>
      <c r="I200" s="65" t="str">
        <f aca="false">IF(B200&lt;&gt;"",(INPUT!$C$5/12/B200/3+0.5*INPUT!$C$4*((E200-$E$12)/(D200-$D$12)-$F$12)-INPUT!$C$12)*1000,"")</f>
        <v/>
      </c>
      <c r="J200" s="65" t="str">
        <f aca="false">IF(B200&lt;&gt;"",INPUT!$C$6*5280/60^2*SIN(INPUT!$C$7*2*PI()/360)*(H200-B200*3/INPUT!$C$2)/3/B200*1000,"")</f>
        <v/>
      </c>
      <c r="K200" s="65" t="str">
        <f aca="false">IF(AND(B200&lt;&gt;"",B200&lt;=INPUT!$C$13),B200*3*12*(INPUT!$C$15/1000+INPUT!$C$12 -0.5*INPUT!$C$4*((E200-$E$12)/(D200-$D$12)-$F$12))-INPUT!$C$5,"")</f>
        <v/>
      </c>
      <c r="L200" s="65" t="str">
        <f aca="false">IF(AND(B200&lt;&gt;"",B200&lt;=INPUT!$C$13),B200*3*12*( -0.5*INPUT!$C$4*((E200-$E$12)/(D200-$D$12)-$F$12))-INPUT!$C$5,"")</f>
        <v/>
      </c>
    </row>
    <row r="201" customFormat="false" ht="12.8" hidden="false" customHeight="false" outlineLevel="0" collapsed="false">
      <c r="A201" s="0"/>
      <c r="B201" s="60" t="str">
        <f aca="false">IF(B200="","",IF(B200+$C$9&lt;=INPUT!$C$13,B200+$C$9,""))</f>
        <v/>
      </c>
      <c r="C201" s="60" t="str">
        <f aca="true">IF(B201&lt;&gt;"",INDIRECT("ST!D"&amp;MATCH(D201,ST!$K$1:$K$395))+(D201-INDIRECT("ST!K"&amp;MATCH(D201,ST!$K$1:$K$395)))*(INDIRECT("ST!D"&amp;MATCH(D201,ST!$K$1:$K$395)+1)-INDIRECT("ST!D"&amp;MATCH(D201,ST!$K$1:$K$395)))/(INDIRECT("ST!K"&amp;MATCH(D201,ST!$K$1:$K$395)+1)-INDIRECT("ST!K"&amp;MATCH(D201,ST!$K$1:$K$395))),"")</f>
        <v/>
      </c>
      <c r="D201" s="61" t="str">
        <f aca="false">IF(B201&lt;&gt;"",$D$12+B201*3/INPUT!$C$4,"")</f>
        <v/>
      </c>
      <c r="E201" s="62" t="str">
        <f aca="true">IF(B201&lt;&gt;"",INDIRECT("ST!N"&amp;MATCH(C201,ST!$D$1:$D$395,-1))+(C201-INDIRECT("ST!D"&amp;MATCH(C201,ST!$D$1:$D$395,-1)))*(INDIRECT("ST!N"&amp;MATCH(C201,ST!$D$1:$D$395,-1)+1)-INDIRECT("ST!N"&amp;MATCH(C201,ST!$D$1:$D$395,-1)))/(INDIRECT("ST!D"&amp;MATCH(C201,ST!$D$1:$D$395,-1)+1)-INDIRECT("ST!D"&amp;MATCH(C201,ST!$D$1:$D$395,-1))),"")</f>
        <v/>
      </c>
      <c r="F201" s="63" t="str">
        <f aca="true">IF(B201&lt;&gt;"",INDIRECT("ST!M"&amp;MATCH(C201,ST!$D$1:$D$395,-1))+(C201-INDIRECT("ST!D"&amp;MATCH(C201,ST!$D$1:$D$395,-1)))*(INDIRECT("ST!M"&amp;MATCH(C201,ST!$D$1:$D$395,-1)+1)-INDIRECT("ST!M"&amp;MATCH(C201,ST!$D$1:$D$395,-1)))/(INDIRECT("ST!D"&amp;MATCH(C201,ST!$D$1:$D$395,-1)+1)-INDIRECT("ST!D"&amp;MATCH(C201,ST!$D$1:$D$395,-1))),"")</f>
        <v/>
      </c>
      <c r="G201" s="64" t="str">
        <f aca="true">IF(B201&lt;&gt;"",INDIRECT("ST!I"&amp;MATCH(C201,ST!$D$1:$D$395,-1))+(C201-INDIRECT("ST!D"&amp;MATCH(C201,ST!$D$1:$D$395,-1)))*(INDIRECT("ST!I"&amp;MATCH(C201,ST!$D$1:$D$395,-1)+1)-INDIRECT("ST!I"&amp;MATCH(C201,ST!$D$1:$D$395,-1)))/(INDIRECT("ST!D"&amp;MATCH(C201,ST!$D$1:$D$395,-1)+1)-INDIRECT("ST!D"&amp;MATCH(C201,ST!$D$1:$D$395,-1))),"")</f>
        <v/>
      </c>
      <c r="H201" s="64" t="str">
        <f aca="false">IF(B201&lt;&gt;"",INPUT!$C$4*(G201-$G$12),"")</f>
        <v/>
      </c>
      <c r="I201" s="65" t="str">
        <f aca="false">IF(B201&lt;&gt;"",(INPUT!$C$5/12/B201/3+0.5*INPUT!$C$4*((E201-$E$12)/(D201-$D$12)-$F$12)-INPUT!$C$12)*1000,"")</f>
        <v/>
      </c>
      <c r="J201" s="65" t="str">
        <f aca="false">IF(B201&lt;&gt;"",INPUT!$C$6*5280/60^2*SIN(INPUT!$C$7*2*PI()/360)*(H201-B201*3/INPUT!$C$2)/3/B201*1000,"")</f>
        <v/>
      </c>
      <c r="K201" s="65" t="str">
        <f aca="false">IF(AND(B201&lt;&gt;"",B201&lt;=INPUT!$C$13),B201*3*12*(INPUT!$C$15/1000+INPUT!$C$12 -0.5*INPUT!$C$4*((E201-$E$12)/(D201-$D$12)-$F$12))-INPUT!$C$5,"")</f>
        <v/>
      </c>
      <c r="L201" s="65" t="str">
        <f aca="false">IF(AND(B201&lt;&gt;"",B201&lt;=INPUT!$C$13),B201*3*12*( -0.5*INPUT!$C$4*((E201-$E$12)/(D201-$D$12)-$F$12))-INPUT!$C$5,"")</f>
        <v/>
      </c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 s="0"/>
      <c r="GW201" s="0"/>
      <c r="GX201" s="0"/>
      <c r="GY201" s="0"/>
      <c r="GZ201" s="0"/>
      <c r="HA201" s="0"/>
      <c r="HB201" s="0"/>
      <c r="HC201" s="0"/>
      <c r="HD201" s="0"/>
      <c r="HE201" s="0"/>
      <c r="HF201" s="0"/>
      <c r="HG201" s="0"/>
      <c r="HH201" s="0"/>
      <c r="HI201" s="0"/>
      <c r="HJ201" s="0"/>
      <c r="HK201" s="0"/>
      <c r="HL201" s="0"/>
      <c r="HM201" s="0"/>
      <c r="HN201" s="0"/>
      <c r="HO201" s="0"/>
      <c r="HP201" s="0"/>
      <c r="HQ201" s="0"/>
      <c r="HR201" s="0"/>
      <c r="HS201" s="0"/>
      <c r="HT201" s="0"/>
      <c r="HU201" s="0"/>
      <c r="HV201" s="0"/>
      <c r="HW201" s="0"/>
      <c r="HX201" s="0"/>
      <c r="HY201" s="0"/>
      <c r="HZ201" s="0"/>
      <c r="IA201" s="0"/>
      <c r="IB201" s="0"/>
      <c r="IC201" s="0"/>
      <c r="ID201" s="0"/>
      <c r="IE201" s="0"/>
      <c r="IF201" s="0"/>
      <c r="IG201" s="0"/>
      <c r="IH201" s="0"/>
      <c r="II201" s="0"/>
      <c r="IJ201" s="0"/>
      <c r="IK201" s="0"/>
      <c r="IL201" s="0"/>
      <c r="IM201" s="0"/>
      <c r="IN201" s="0"/>
      <c r="IO201" s="0"/>
      <c r="IP201" s="0"/>
      <c r="IQ201" s="0"/>
      <c r="IR201" s="0"/>
      <c r="IS201" s="0"/>
      <c r="IT201" s="0"/>
      <c r="IU201" s="0"/>
      <c r="IV201" s="0"/>
      <c r="IW201" s="0"/>
      <c r="IX201" s="0"/>
      <c r="IY201" s="0"/>
      <c r="IZ201" s="0"/>
      <c r="JA201" s="0"/>
      <c r="JB201" s="0"/>
      <c r="JC201" s="0"/>
      <c r="JD201" s="0"/>
      <c r="JE201" s="0"/>
      <c r="JF201" s="0"/>
      <c r="JG201" s="0"/>
      <c r="JH201" s="0"/>
      <c r="JI201" s="0"/>
      <c r="JJ201" s="0"/>
      <c r="JK201" s="0"/>
      <c r="JL201" s="0"/>
      <c r="JM201" s="0"/>
      <c r="JN201" s="0"/>
      <c r="JO201" s="0"/>
      <c r="JP201" s="0"/>
      <c r="JQ201" s="0"/>
      <c r="JR201" s="0"/>
      <c r="JS201" s="0"/>
      <c r="JT201" s="0"/>
      <c r="JU201" s="0"/>
      <c r="JV201" s="0"/>
      <c r="JW201" s="0"/>
      <c r="JX201" s="0"/>
      <c r="JY201" s="0"/>
      <c r="JZ201" s="0"/>
      <c r="KA201" s="0"/>
      <c r="KB201" s="0"/>
      <c r="KC201" s="0"/>
      <c r="KD201" s="0"/>
      <c r="KE201" s="0"/>
      <c r="KF201" s="0"/>
      <c r="KG201" s="0"/>
      <c r="KH201" s="0"/>
      <c r="KI201" s="0"/>
      <c r="KJ201" s="0"/>
      <c r="KK201" s="0"/>
      <c r="KL201" s="0"/>
      <c r="KM201" s="0"/>
      <c r="KN201" s="0"/>
      <c r="KO201" s="0"/>
      <c r="KP201" s="0"/>
      <c r="KQ201" s="0"/>
      <c r="KR201" s="0"/>
      <c r="KS201" s="0"/>
      <c r="KT201" s="0"/>
      <c r="KU201" s="0"/>
      <c r="KV201" s="0"/>
      <c r="KW201" s="0"/>
      <c r="KX201" s="0"/>
      <c r="KY201" s="0"/>
      <c r="KZ201" s="0"/>
      <c r="LA201" s="0"/>
      <c r="LB201" s="0"/>
      <c r="LC201" s="0"/>
      <c r="LD201" s="0"/>
      <c r="LE201" s="0"/>
      <c r="LF201" s="0"/>
      <c r="LG201" s="0"/>
      <c r="LH201" s="0"/>
      <c r="LI201" s="0"/>
      <c r="LJ201" s="0"/>
      <c r="LK201" s="0"/>
      <c r="LL201" s="0"/>
      <c r="LM201" s="0"/>
      <c r="LN201" s="0"/>
      <c r="LO201" s="0"/>
      <c r="LP201" s="0"/>
      <c r="LQ201" s="0"/>
      <c r="LR201" s="0"/>
      <c r="LS201" s="0"/>
      <c r="LT201" s="0"/>
      <c r="LU201" s="0"/>
      <c r="LV201" s="0"/>
      <c r="LW201" s="0"/>
      <c r="LX201" s="0"/>
      <c r="LY201" s="0"/>
      <c r="LZ201" s="0"/>
      <c r="MA201" s="0"/>
      <c r="MB201" s="0"/>
      <c r="MC201" s="0"/>
      <c r="MD201" s="0"/>
      <c r="ME201" s="0"/>
      <c r="MF201" s="0"/>
      <c r="MG201" s="0"/>
      <c r="MH201" s="0"/>
      <c r="MI201" s="0"/>
      <c r="MJ201" s="0"/>
      <c r="MK201" s="0"/>
      <c r="ML201" s="0"/>
      <c r="MM201" s="0"/>
      <c r="MN201" s="0"/>
      <c r="MO201" s="0"/>
      <c r="MP201" s="0"/>
      <c r="MQ201" s="0"/>
      <c r="MR201" s="0"/>
      <c r="MS201" s="0"/>
      <c r="MT201" s="0"/>
      <c r="MU201" s="0"/>
      <c r="MV201" s="0"/>
      <c r="MW201" s="0"/>
      <c r="MX201" s="0"/>
      <c r="MY201" s="0"/>
      <c r="MZ201" s="0"/>
      <c r="NA201" s="0"/>
      <c r="NB201" s="0"/>
      <c r="NC201" s="0"/>
      <c r="ND201" s="0"/>
      <c r="NE201" s="0"/>
      <c r="NF201" s="0"/>
      <c r="NG201" s="0"/>
      <c r="NH201" s="0"/>
      <c r="NI201" s="0"/>
      <c r="NJ201" s="0"/>
      <c r="NK201" s="0"/>
      <c r="NL201" s="0"/>
      <c r="NM201" s="0"/>
      <c r="NN201" s="0"/>
      <c r="NO201" s="0"/>
      <c r="NP201" s="0"/>
      <c r="NQ201" s="0"/>
      <c r="NR201" s="0"/>
      <c r="NS201" s="0"/>
      <c r="NT201" s="0"/>
      <c r="NU201" s="0"/>
      <c r="NV201" s="0"/>
      <c r="NW201" s="0"/>
      <c r="NX201" s="0"/>
      <c r="NY201" s="0"/>
      <c r="NZ201" s="0"/>
      <c r="OA201" s="0"/>
      <c r="OB201" s="0"/>
      <c r="OC201" s="0"/>
      <c r="OD201" s="0"/>
      <c r="OE201" s="0"/>
      <c r="OF201" s="0"/>
      <c r="OG201" s="0"/>
      <c r="OH201" s="0"/>
      <c r="OI201" s="0"/>
      <c r="OJ201" s="0"/>
      <c r="OK201" s="0"/>
      <c r="OL201" s="0"/>
      <c r="OM201" s="0"/>
      <c r="ON201" s="0"/>
      <c r="OO201" s="0"/>
      <c r="OP201" s="0"/>
      <c r="OQ201" s="0"/>
      <c r="OR201" s="0"/>
      <c r="OS201" s="0"/>
      <c r="OT201" s="0"/>
      <c r="OU201" s="0"/>
      <c r="OV201" s="0"/>
      <c r="OW201" s="0"/>
      <c r="OX201" s="0"/>
      <c r="OY201" s="0"/>
      <c r="OZ201" s="0"/>
      <c r="PA201" s="0"/>
      <c r="PB201" s="0"/>
      <c r="PC201" s="0"/>
      <c r="PD201" s="0"/>
      <c r="PE201" s="0"/>
      <c r="PF201" s="0"/>
      <c r="PG201" s="0"/>
      <c r="PH201" s="0"/>
      <c r="PI201" s="0"/>
      <c r="PJ201" s="0"/>
      <c r="PK201" s="0"/>
      <c r="PL201" s="0"/>
      <c r="PM201" s="0"/>
      <c r="PN201" s="0"/>
      <c r="PO201" s="0"/>
      <c r="PP201" s="0"/>
      <c r="PQ201" s="0"/>
      <c r="PR201" s="0"/>
      <c r="PS201" s="0"/>
      <c r="PT201" s="0"/>
      <c r="PU201" s="0"/>
      <c r="PV201" s="0"/>
      <c r="PW201" s="0"/>
      <c r="PX201" s="0"/>
      <c r="PY201" s="0"/>
      <c r="PZ201" s="0"/>
      <c r="QA201" s="0"/>
      <c r="QB201" s="0"/>
      <c r="QC201" s="0"/>
      <c r="QD201" s="0"/>
      <c r="QE201" s="0"/>
      <c r="QF201" s="0"/>
      <c r="QG201" s="0"/>
      <c r="QH201" s="0"/>
      <c r="QI201" s="0"/>
      <c r="QJ201" s="0"/>
      <c r="QK201" s="0"/>
      <c r="QL201" s="0"/>
      <c r="QM201" s="0"/>
      <c r="QN201" s="0"/>
      <c r="QO201" s="0"/>
      <c r="QP201" s="0"/>
      <c r="QQ201" s="0"/>
      <c r="QR201" s="0"/>
      <c r="QS201" s="0"/>
      <c r="QT201" s="0"/>
      <c r="QU201" s="0"/>
      <c r="QV201" s="0"/>
      <c r="QW201" s="0"/>
      <c r="QX201" s="0"/>
      <c r="QY201" s="0"/>
      <c r="QZ201" s="0"/>
      <c r="RA201" s="0"/>
      <c r="RB201" s="0"/>
      <c r="RC201" s="0"/>
      <c r="RD201" s="0"/>
      <c r="RE201" s="0"/>
      <c r="RF201" s="0"/>
      <c r="RG201" s="0"/>
      <c r="RH201" s="0"/>
      <c r="RI201" s="0"/>
      <c r="RJ201" s="0"/>
      <c r="RK201" s="0"/>
      <c r="RL201" s="0"/>
      <c r="RM201" s="0"/>
      <c r="RN201" s="0"/>
      <c r="RO201" s="0"/>
      <c r="RP201" s="0"/>
      <c r="RQ201" s="0"/>
      <c r="RR201" s="0"/>
      <c r="RS201" s="0"/>
      <c r="RT201" s="0"/>
      <c r="RU201" s="0"/>
      <c r="RV201" s="0"/>
      <c r="RW201" s="0"/>
      <c r="RX201" s="0"/>
      <c r="RY201" s="0"/>
      <c r="RZ201" s="0"/>
      <c r="SA201" s="0"/>
      <c r="SB201" s="0"/>
      <c r="SC201" s="0"/>
      <c r="SD201" s="0"/>
      <c r="SE201" s="0"/>
      <c r="SF201" s="0"/>
      <c r="SG201" s="0"/>
      <c r="SH201" s="0"/>
      <c r="SI201" s="0"/>
      <c r="SJ201" s="0"/>
      <c r="SK201" s="0"/>
      <c r="SL201" s="0"/>
      <c r="SM201" s="0"/>
      <c r="SN201" s="0"/>
      <c r="SO201" s="0"/>
      <c r="SP201" s="0"/>
      <c r="SQ201" s="0"/>
      <c r="SR201" s="0"/>
      <c r="SS201" s="0"/>
      <c r="ST201" s="0"/>
      <c r="SU201" s="0"/>
      <c r="SV201" s="0"/>
      <c r="SW201" s="0"/>
      <c r="SX201" s="0"/>
      <c r="SY201" s="0"/>
      <c r="SZ201" s="0"/>
      <c r="TA201" s="0"/>
      <c r="TB201" s="0"/>
      <c r="TC201" s="0"/>
      <c r="TD201" s="0"/>
      <c r="TE201" s="0"/>
      <c r="TF201" s="0"/>
      <c r="TG201" s="0"/>
      <c r="TH201" s="0"/>
      <c r="TI201" s="0"/>
      <c r="TJ201" s="0"/>
      <c r="TK201" s="0"/>
      <c r="TL201" s="0"/>
      <c r="TM201" s="0"/>
      <c r="TN201" s="0"/>
      <c r="TO201" s="0"/>
      <c r="TP201" s="0"/>
      <c r="TQ201" s="0"/>
      <c r="TR201" s="0"/>
      <c r="TS201" s="0"/>
      <c r="TT201" s="0"/>
      <c r="TU201" s="0"/>
      <c r="TV201" s="0"/>
      <c r="TW201" s="0"/>
      <c r="TX201" s="0"/>
      <c r="TY201" s="0"/>
      <c r="TZ201" s="0"/>
      <c r="UA201" s="0"/>
      <c r="UB201" s="0"/>
      <c r="UC201" s="0"/>
      <c r="UD201" s="0"/>
      <c r="UE201" s="0"/>
      <c r="UF201" s="0"/>
      <c r="UG201" s="0"/>
      <c r="UH201" s="0"/>
      <c r="UI201" s="0"/>
      <c r="UJ201" s="0"/>
      <c r="UK201" s="0"/>
      <c r="UL201" s="0"/>
      <c r="UM201" s="0"/>
      <c r="UN201" s="0"/>
      <c r="UO201" s="0"/>
      <c r="UP201" s="0"/>
      <c r="UQ201" s="0"/>
      <c r="UR201" s="0"/>
      <c r="US201" s="0"/>
      <c r="UT201" s="0"/>
      <c r="UU201" s="0"/>
      <c r="UV201" s="0"/>
      <c r="UW201" s="0"/>
      <c r="UX201" s="0"/>
      <c r="UY201" s="0"/>
      <c r="UZ201" s="0"/>
      <c r="VA201" s="0"/>
      <c r="VB201" s="0"/>
      <c r="VC201" s="0"/>
      <c r="VD201" s="0"/>
      <c r="VE201" s="0"/>
      <c r="VF201" s="0"/>
      <c r="VG201" s="0"/>
      <c r="VH201" s="0"/>
      <c r="VI201" s="0"/>
      <c r="VJ201" s="0"/>
      <c r="VK201" s="0"/>
      <c r="VL201" s="0"/>
      <c r="VM201" s="0"/>
      <c r="VN201" s="0"/>
      <c r="VO201" s="0"/>
      <c r="VP201" s="0"/>
      <c r="VQ201" s="0"/>
      <c r="VR201" s="0"/>
      <c r="VS201" s="0"/>
      <c r="VT201" s="0"/>
      <c r="VU201" s="0"/>
      <c r="VV201" s="0"/>
      <c r="VW201" s="0"/>
      <c r="VX201" s="0"/>
      <c r="VY201" s="0"/>
      <c r="VZ201" s="0"/>
      <c r="WA201" s="0"/>
      <c r="WB201" s="0"/>
      <c r="WC201" s="0"/>
      <c r="WD201" s="0"/>
      <c r="WE201" s="0"/>
      <c r="WF201" s="0"/>
      <c r="WG201" s="0"/>
      <c r="WH201" s="0"/>
      <c r="WI201" s="0"/>
      <c r="WJ201" s="0"/>
      <c r="WK201" s="0"/>
      <c r="WL201" s="0"/>
      <c r="WM201" s="0"/>
      <c r="WN201" s="0"/>
      <c r="WO201" s="0"/>
      <c r="WP201" s="0"/>
      <c r="WQ201" s="0"/>
      <c r="WR201" s="0"/>
      <c r="WS201" s="0"/>
      <c r="WT201" s="0"/>
      <c r="WU201" s="0"/>
      <c r="WV201" s="0"/>
      <c r="WW201" s="0"/>
      <c r="WX201" s="0"/>
      <c r="WY201" s="0"/>
      <c r="WZ201" s="0"/>
      <c r="XA201" s="0"/>
      <c r="XB201" s="0"/>
      <c r="XC201" s="0"/>
      <c r="XD201" s="0"/>
      <c r="XE201" s="0"/>
      <c r="XF201" s="0"/>
      <c r="XG201" s="0"/>
      <c r="XH201" s="0"/>
      <c r="XI201" s="0"/>
      <c r="XJ201" s="0"/>
      <c r="XK201" s="0"/>
      <c r="XL201" s="0"/>
      <c r="XM201" s="0"/>
      <c r="XN201" s="0"/>
      <c r="XO201" s="0"/>
      <c r="XP201" s="0"/>
      <c r="XQ201" s="0"/>
      <c r="XR201" s="0"/>
      <c r="XS201" s="0"/>
      <c r="XT201" s="0"/>
      <c r="XU201" s="0"/>
      <c r="XV201" s="0"/>
      <c r="XW201" s="0"/>
      <c r="XX201" s="0"/>
      <c r="XY201" s="0"/>
      <c r="XZ201" s="0"/>
      <c r="YA201" s="0"/>
      <c r="YB201" s="0"/>
      <c r="YC201" s="0"/>
      <c r="YD201" s="0"/>
      <c r="YE201" s="0"/>
      <c r="YF201" s="0"/>
      <c r="YG201" s="0"/>
      <c r="YH201" s="0"/>
      <c r="YI201" s="0"/>
      <c r="YJ201" s="0"/>
      <c r="YK201" s="0"/>
      <c r="YL201" s="0"/>
      <c r="YM201" s="0"/>
      <c r="YN201" s="0"/>
      <c r="YO201" s="0"/>
      <c r="YP201" s="0"/>
      <c r="YQ201" s="0"/>
      <c r="YR201" s="0"/>
      <c r="YS201" s="0"/>
      <c r="YT201" s="0"/>
      <c r="YU201" s="0"/>
      <c r="YV201" s="0"/>
      <c r="YW201" s="0"/>
      <c r="YX201" s="0"/>
      <c r="YY201" s="0"/>
      <c r="YZ201" s="0"/>
      <c r="ZA201" s="0"/>
      <c r="ZB201" s="0"/>
      <c r="ZC201" s="0"/>
      <c r="ZD201" s="0"/>
      <c r="ZE201" s="0"/>
      <c r="ZF201" s="0"/>
      <c r="ZG201" s="0"/>
      <c r="ZH201" s="0"/>
      <c r="ZI201" s="0"/>
      <c r="ZJ201" s="0"/>
      <c r="ZK201" s="0"/>
      <c r="ZL201" s="0"/>
      <c r="ZM201" s="0"/>
      <c r="ZN201" s="0"/>
      <c r="ZO201" s="0"/>
      <c r="ZP201" s="0"/>
      <c r="ZQ201" s="0"/>
      <c r="ZR201" s="0"/>
      <c r="ZS201" s="0"/>
      <c r="ZT201" s="0"/>
      <c r="ZU201" s="0"/>
      <c r="ZV201" s="0"/>
      <c r="ZW201" s="0"/>
      <c r="ZX201" s="0"/>
      <c r="ZY201" s="0"/>
      <c r="ZZ201" s="0"/>
      <c r="AAA201" s="0"/>
      <c r="AAB201" s="0"/>
      <c r="AAC201" s="0"/>
      <c r="AAD201" s="0"/>
      <c r="AAE201" s="0"/>
      <c r="AAF201" s="0"/>
      <c r="AAG201" s="0"/>
      <c r="AAH201" s="0"/>
      <c r="AAI201" s="0"/>
      <c r="AAJ201" s="0"/>
      <c r="AAK201" s="0"/>
      <c r="AAL201" s="0"/>
      <c r="AAM201" s="0"/>
      <c r="AAN201" s="0"/>
      <c r="AAO201" s="0"/>
      <c r="AAP201" s="0"/>
      <c r="AAQ201" s="0"/>
      <c r="AAR201" s="0"/>
      <c r="AAS201" s="0"/>
      <c r="AAT201" s="0"/>
      <c r="AAU201" s="0"/>
      <c r="AAV201" s="0"/>
      <c r="AAW201" s="0"/>
      <c r="AAX201" s="0"/>
      <c r="AAY201" s="0"/>
      <c r="AAZ201" s="0"/>
      <c r="ABA201" s="0"/>
      <c r="ABB201" s="0"/>
      <c r="ABC201" s="0"/>
      <c r="ABD201" s="0"/>
      <c r="ABE201" s="0"/>
      <c r="ABF201" s="0"/>
      <c r="ABG201" s="0"/>
      <c r="ABH201" s="0"/>
      <c r="ABI201" s="0"/>
      <c r="ABJ201" s="0"/>
      <c r="ABK201" s="0"/>
      <c r="ABL201" s="0"/>
      <c r="ABM201" s="0"/>
      <c r="ABN201" s="0"/>
      <c r="ABO201" s="0"/>
      <c r="ABP201" s="0"/>
      <c r="ABQ201" s="0"/>
      <c r="ABR201" s="0"/>
      <c r="ABS201" s="0"/>
      <c r="ABT201" s="0"/>
      <c r="ABU201" s="0"/>
      <c r="ABV201" s="0"/>
      <c r="ABW201" s="0"/>
      <c r="ABX201" s="0"/>
      <c r="ABY201" s="0"/>
      <c r="ABZ201" s="0"/>
      <c r="ACA201" s="0"/>
      <c r="ACB201" s="0"/>
      <c r="ACC201" s="0"/>
      <c r="ACD201" s="0"/>
      <c r="ACE201" s="0"/>
      <c r="ACF201" s="0"/>
      <c r="ACG201" s="0"/>
      <c r="ACH201" s="0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  <c r="AMK201" s="0"/>
      <c r="AML201" s="0"/>
      <c r="AMM201" s="0"/>
      <c r="AMN201" s="0"/>
      <c r="AMO201" s="0"/>
      <c r="AMP201" s="0"/>
      <c r="AMQ201" s="0"/>
      <c r="AMR201" s="0"/>
      <c r="AMS201" s="0"/>
      <c r="AMT201" s="0"/>
      <c r="AMU201" s="0"/>
      <c r="AMV201" s="0"/>
      <c r="AMW201" s="0"/>
      <c r="AMX201" s="0"/>
      <c r="AMY201" s="0"/>
      <c r="AMZ201" s="0"/>
      <c r="ANA201" s="0"/>
      <c r="ANB201" s="0"/>
      <c r="ANC201" s="0"/>
      <c r="AND201" s="0"/>
      <c r="ANE201" s="0"/>
      <c r="ANF201" s="0"/>
      <c r="ANG201" s="0"/>
      <c r="ANH201" s="0"/>
      <c r="ANI201" s="0"/>
      <c r="ANJ201" s="0"/>
      <c r="ANK201" s="0"/>
      <c r="ANL201" s="0"/>
      <c r="ANM201" s="0"/>
      <c r="ANN201" s="0"/>
      <c r="ANO201" s="0"/>
      <c r="ANP201" s="0"/>
      <c r="ANQ201" s="0"/>
      <c r="ANR201" s="0"/>
      <c r="ANS201" s="0"/>
      <c r="ANT201" s="0"/>
      <c r="ANU201" s="0"/>
      <c r="ANV201" s="0"/>
      <c r="ANW201" s="0"/>
      <c r="ANX201" s="0"/>
      <c r="ANY201" s="0"/>
      <c r="ANZ201" s="0"/>
      <c r="AOA201" s="0"/>
      <c r="AOB201" s="0"/>
      <c r="AOC201" s="0"/>
      <c r="AOD201" s="0"/>
      <c r="AOE201" s="0"/>
      <c r="AOF201" s="0"/>
      <c r="AOG201" s="0"/>
      <c r="AOH201" s="0"/>
      <c r="AOI201" s="0"/>
      <c r="AOJ201" s="0"/>
      <c r="AOK201" s="0"/>
      <c r="AOL201" s="0"/>
      <c r="AOM201" s="0"/>
      <c r="AON201" s="0"/>
      <c r="AOO201" s="0"/>
      <c r="AOP201" s="0"/>
      <c r="AOQ201" s="0"/>
      <c r="AOR201" s="0"/>
      <c r="AOS201" s="0"/>
      <c r="AOT201" s="0"/>
      <c r="AOU201" s="0"/>
      <c r="AOV201" s="0"/>
      <c r="AOW201" s="0"/>
      <c r="AOX201" s="0"/>
      <c r="AOY201" s="0"/>
      <c r="AOZ201" s="0"/>
      <c r="APA201" s="0"/>
      <c r="APB201" s="0"/>
      <c r="APC201" s="0"/>
      <c r="APD201" s="0"/>
      <c r="APE201" s="0"/>
      <c r="APF201" s="0"/>
      <c r="APG201" s="0"/>
      <c r="APH201" s="0"/>
      <c r="API201" s="0"/>
      <c r="APJ201" s="0"/>
      <c r="APK201" s="0"/>
      <c r="APL201" s="0"/>
      <c r="APM201" s="0"/>
      <c r="APN201" s="0"/>
      <c r="APO201" s="0"/>
      <c r="APP201" s="0"/>
      <c r="APQ201" s="0"/>
      <c r="APR201" s="0"/>
      <c r="APS201" s="0"/>
      <c r="APT201" s="0"/>
      <c r="APU201" s="0"/>
      <c r="APV201" s="0"/>
      <c r="APW201" s="0"/>
      <c r="APX201" s="0"/>
      <c r="APY201" s="0"/>
      <c r="APZ201" s="0"/>
      <c r="AQA201" s="0"/>
      <c r="AQB201" s="0"/>
      <c r="AQC201" s="0"/>
      <c r="AQD201" s="0"/>
      <c r="AQE201" s="0"/>
      <c r="AQF201" s="0"/>
      <c r="AQG201" s="0"/>
      <c r="AQH201" s="0"/>
      <c r="AQI201" s="0"/>
      <c r="AQJ201" s="0"/>
      <c r="AQK201" s="0"/>
      <c r="AQL201" s="0"/>
      <c r="AQM201" s="0"/>
      <c r="AQN201" s="0"/>
      <c r="AQO201" s="0"/>
      <c r="AQP201" s="0"/>
      <c r="AQQ201" s="0"/>
      <c r="AQR201" s="0"/>
      <c r="AQS201" s="0"/>
      <c r="AQT201" s="0"/>
      <c r="AQU201" s="0"/>
      <c r="AQV201" s="0"/>
      <c r="AQW201" s="0"/>
      <c r="AQX201" s="0"/>
      <c r="AQY201" s="0"/>
      <c r="AQZ201" s="0"/>
      <c r="ARA201" s="0"/>
      <c r="ARB201" s="0"/>
      <c r="ARC201" s="0"/>
      <c r="ARD201" s="0"/>
      <c r="ARE201" s="0"/>
      <c r="ARF201" s="0"/>
      <c r="ARG201" s="0"/>
      <c r="ARH201" s="0"/>
      <c r="ARI201" s="0"/>
      <c r="ARJ201" s="0"/>
      <c r="ARK201" s="0"/>
      <c r="ARL201" s="0"/>
      <c r="ARM201" s="0"/>
      <c r="ARN201" s="0"/>
      <c r="ARO201" s="0"/>
      <c r="ARP201" s="0"/>
      <c r="ARQ201" s="0"/>
      <c r="ARR201" s="0"/>
      <c r="ARS201" s="0"/>
      <c r="ART201" s="0"/>
      <c r="ARU201" s="0"/>
      <c r="ARV201" s="0"/>
      <c r="ARW201" s="0"/>
      <c r="ARX201" s="0"/>
      <c r="ARY201" s="0"/>
      <c r="ARZ201" s="0"/>
      <c r="ASA201" s="0"/>
      <c r="ASB201" s="0"/>
      <c r="ASC201" s="0"/>
      <c r="ASD201" s="0"/>
      <c r="ASE201" s="0"/>
      <c r="ASF201" s="0"/>
      <c r="ASG201" s="0"/>
      <c r="ASH201" s="0"/>
      <c r="ASI201" s="0"/>
      <c r="ASJ201" s="0"/>
      <c r="ASK201" s="0"/>
      <c r="ASL201" s="0"/>
      <c r="ASM201" s="0"/>
      <c r="ASN201" s="0"/>
      <c r="ASO201" s="0"/>
      <c r="ASP201" s="0"/>
      <c r="ASQ201" s="0"/>
      <c r="ASR201" s="0"/>
      <c r="ASS201" s="0"/>
      <c r="AST201" s="0"/>
      <c r="ASU201" s="0"/>
      <c r="ASV201" s="0"/>
      <c r="ASW201" s="0"/>
      <c r="ASX201" s="0"/>
      <c r="ASY201" s="0"/>
      <c r="ASZ201" s="0"/>
      <c r="ATA201" s="0"/>
      <c r="ATB201" s="0"/>
      <c r="ATC201" s="0"/>
      <c r="ATD201" s="0"/>
      <c r="ATE201" s="0"/>
      <c r="ATF201" s="0"/>
      <c r="ATG201" s="0"/>
      <c r="ATH201" s="0"/>
      <c r="ATI201" s="0"/>
      <c r="ATJ201" s="0"/>
      <c r="ATK201" s="0"/>
      <c r="ATL201" s="0"/>
      <c r="ATM201" s="0"/>
      <c r="ATN201" s="0"/>
      <c r="ATO201" s="0"/>
      <c r="ATP201" s="0"/>
      <c r="ATQ201" s="0"/>
      <c r="ATR201" s="0"/>
      <c r="ATS201" s="0"/>
      <c r="ATT201" s="0"/>
      <c r="ATU201" s="0"/>
      <c r="ATV201" s="0"/>
      <c r="ATW201" s="0"/>
      <c r="ATX201" s="0"/>
      <c r="ATY201" s="0"/>
      <c r="ATZ201" s="0"/>
      <c r="AUA201" s="0"/>
      <c r="AUB201" s="0"/>
      <c r="AUC201" s="0"/>
      <c r="AUD201" s="0"/>
      <c r="AUE201" s="0"/>
      <c r="AUF201" s="0"/>
      <c r="AUG201" s="0"/>
      <c r="AUH201" s="0"/>
      <c r="AUI201" s="0"/>
      <c r="AUJ201" s="0"/>
      <c r="AUK201" s="0"/>
      <c r="AUL201" s="0"/>
      <c r="AUM201" s="0"/>
      <c r="AUN201" s="0"/>
      <c r="AUO201" s="0"/>
      <c r="AUP201" s="0"/>
      <c r="AUQ201" s="0"/>
      <c r="AUR201" s="0"/>
      <c r="AUS201" s="0"/>
      <c r="AUT201" s="0"/>
      <c r="AUU201" s="0"/>
      <c r="AUV201" s="0"/>
      <c r="AUW201" s="0"/>
      <c r="AUX201" s="0"/>
      <c r="AUY201" s="0"/>
      <c r="AUZ201" s="0"/>
      <c r="AVA201" s="0"/>
      <c r="AVB201" s="0"/>
      <c r="AVC201" s="0"/>
      <c r="AVD201" s="0"/>
      <c r="AVE201" s="0"/>
      <c r="AVF201" s="0"/>
      <c r="AVG201" s="0"/>
      <c r="AVH201" s="0"/>
      <c r="AVI201" s="0"/>
      <c r="AVJ201" s="0"/>
      <c r="AVK201" s="0"/>
      <c r="AVL201" s="0"/>
      <c r="AVM201" s="0"/>
      <c r="AVN201" s="0"/>
      <c r="AVO201" s="0"/>
      <c r="AVP201" s="0"/>
      <c r="AVQ201" s="0"/>
      <c r="AVR201" s="0"/>
      <c r="AVS201" s="0"/>
      <c r="AVT201" s="0"/>
      <c r="AVU201" s="0"/>
      <c r="AVV201" s="0"/>
      <c r="AVW201" s="0"/>
      <c r="AVX201" s="0"/>
      <c r="AVY201" s="0"/>
      <c r="AVZ201" s="0"/>
      <c r="AWA201" s="0"/>
      <c r="AWB201" s="0"/>
      <c r="AWC201" s="0"/>
      <c r="AWD201" s="0"/>
      <c r="AWE201" s="0"/>
      <c r="AWF201" s="0"/>
      <c r="AWG201" s="0"/>
      <c r="AWH201" s="0"/>
      <c r="AWI201" s="0"/>
      <c r="AWJ201" s="0"/>
      <c r="AWK201" s="0"/>
      <c r="AWL201" s="0"/>
      <c r="AWM201" s="0"/>
      <c r="AWN201" s="0"/>
      <c r="AWO201" s="0"/>
      <c r="AWP201" s="0"/>
      <c r="AWQ201" s="0"/>
      <c r="AWR201" s="0"/>
      <c r="AWS201" s="0"/>
      <c r="AWT201" s="0"/>
      <c r="AWU201" s="0"/>
      <c r="AWV201" s="0"/>
      <c r="AWW201" s="0"/>
      <c r="AWX201" s="0"/>
      <c r="AWY201" s="0"/>
      <c r="AWZ201" s="0"/>
      <c r="AXA201" s="0"/>
      <c r="AXB201" s="0"/>
      <c r="AXC201" s="0"/>
      <c r="AXD201" s="0"/>
      <c r="AXE201" s="0"/>
      <c r="AXF201" s="0"/>
      <c r="AXG201" s="0"/>
      <c r="AXH201" s="0"/>
      <c r="AXI201" s="0"/>
      <c r="AXJ201" s="0"/>
      <c r="AXK201" s="0"/>
      <c r="AXL201" s="0"/>
      <c r="AXM201" s="0"/>
      <c r="AXN201" s="0"/>
      <c r="AXO201" s="0"/>
      <c r="AXP201" s="0"/>
      <c r="AXQ201" s="0"/>
      <c r="AXR201" s="0"/>
      <c r="AXS201" s="0"/>
      <c r="AXT201" s="0"/>
      <c r="AXU201" s="0"/>
      <c r="AXV201" s="0"/>
      <c r="AXW201" s="0"/>
      <c r="AXX201" s="0"/>
      <c r="AXY201" s="0"/>
      <c r="AXZ201" s="0"/>
      <c r="AYA201" s="0"/>
      <c r="AYB201" s="0"/>
      <c r="AYC201" s="0"/>
      <c r="AYD201" s="0"/>
      <c r="AYE201" s="0"/>
      <c r="AYF201" s="0"/>
      <c r="AYG201" s="0"/>
      <c r="AYH201" s="0"/>
      <c r="AYI201" s="0"/>
      <c r="AYJ201" s="0"/>
      <c r="AYK201" s="0"/>
      <c r="AYL201" s="0"/>
      <c r="AYM201" s="0"/>
      <c r="AYN201" s="0"/>
      <c r="AYO201" s="0"/>
      <c r="AYP201" s="0"/>
      <c r="AYQ201" s="0"/>
      <c r="AYR201" s="0"/>
      <c r="AYS201" s="0"/>
      <c r="AYT201" s="0"/>
      <c r="AYU201" s="0"/>
      <c r="AYV201" s="0"/>
      <c r="AYW201" s="0"/>
      <c r="AYX201" s="0"/>
      <c r="AYY201" s="0"/>
      <c r="AYZ201" s="0"/>
      <c r="AZA201" s="0"/>
      <c r="AZB201" s="0"/>
      <c r="AZC201" s="0"/>
      <c r="AZD201" s="0"/>
      <c r="AZE201" s="0"/>
      <c r="AZF201" s="0"/>
      <c r="AZG201" s="0"/>
      <c r="AZH201" s="0"/>
      <c r="AZI201" s="0"/>
      <c r="AZJ201" s="0"/>
      <c r="AZK201" s="0"/>
      <c r="AZL201" s="0"/>
      <c r="AZM201" s="0"/>
      <c r="AZN201" s="0"/>
      <c r="AZO201" s="0"/>
      <c r="AZP201" s="0"/>
      <c r="AZQ201" s="0"/>
      <c r="AZR201" s="0"/>
      <c r="AZS201" s="0"/>
      <c r="AZT201" s="0"/>
      <c r="AZU201" s="0"/>
      <c r="AZV201" s="0"/>
      <c r="AZW201" s="0"/>
      <c r="AZX201" s="0"/>
      <c r="AZY201" s="0"/>
      <c r="AZZ201" s="0"/>
      <c r="BAA201" s="0"/>
      <c r="BAB201" s="0"/>
      <c r="BAC201" s="0"/>
      <c r="BAD201" s="0"/>
      <c r="BAE201" s="0"/>
      <c r="BAF201" s="0"/>
      <c r="BAG201" s="0"/>
      <c r="BAH201" s="0"/>
      <c r="BAI201" s="0"/>
      <c r="BAJ201" s="0"/>
      <c r="BAK201" s="0"/>
      <c r="BAL201" s="0"/>
      <c r="BAM201" s="0"/>
      <c r="BAN201" s="0"/>
      <c r="BAO201" s="0"/>
      <c r="BAP201" s="0"/>
      <c r="BAQ201" s="0"/>
      <c r="BAR201" s="0"/>
      <c r="BAS201" s="0"/>
      <c r="BAT201" s="0"/>
      <c r="BAU201" s="0"/>
      <c r="BAV201" s="0"/>
      <c r="BAW201" s="0"/>
      <c r="BAX201" s="0"/>
      <c r="BAY201" s="0"/>
      <c r="BAZ201" s="0"/>
      <c r="BBA201" s="0"/>
      <c r="BBB201" s="0"/>
      <c r="BBC201" s="0"/>
      <c r="BBD201" s="0"/>
      <c r="BBE201" s="0"/>
      <c r="BBF201" s="0"/>
      <c r="BBG201" s="0"/>
      <c r="BBH201" s="0"/>
      <c r="BBI201" s="0"/>
      <c r="BBJ201" s="0"/>
      <c r="BBK201" s="0"/>
      <c r="BBL201" s="0"/>
      <c r="BBM201" s="0"/>
      <c r="BBN201" s="0"/>
      <c r="BBO201" s="0"/>
      <c r="BBP201" s="0"/>
      <c r="BBQ201" s="0"/>
      <c r="BBR201" s="0"/>
      <c r="BBS201" s="0"/>
      <c r="BBT201" s="0"/>
      <c r="BBU201" s="0"/>
      <c r="BBV201" s="0"/>
      <c r="BBW201" s="0"/>
      <c r="BBX201" s="0"/>
      <c r="BBY201" s="0"/>
      <c r="BBZ201" s="0"/>
      <c r="BCA201" s="0"/>
      <c r="BCB201" s="0"/>
      <c r="BCC201" s="0"/>
      <c r="BCD201" s="0"/>
      <c r="BCE201" s="0"/>
      <c r="BCF201" s="0"/>
      <c r="BCG201" s="0"/>
      <c r="BCH201" s="0"/>
      <c r="BCI201" s="0"/>
      <c r="BCJ201" s="0"/>
      <c r="BCK201" s="0"/>
      <c r="BCL201" s="0"/>
      <c r="BCM201" s="0"/>
      <c r="BCN201" s="0"/>
      <c r="BCO201" s="0"/>
      <c r="BCP201" s="0"/>
      <c r="BCQ201" s="0"/>
      <c r="BCR201" s="0"/>
      <c r="BCS201" s="0"/>
      <c r="BCT201" s="0"/>
      <c r="BCU201" s="0"/>
      <c r="BCV201" s="0"/>
      <c r="BCW201" s="0"/>
      <c r="BCX201" s="0"/>
      <c r="BCY201" s="0"/>
      <c r="BCZ201" s="0"/>
      <c r="BDA201" s="0"/>
      <c r="BDB201" s="0"/>
      <c r="BDC201" s="0"/>
      <c r="BDD201" s="0"/>
      <c r="BDE201" s="0"/>
      <c r="BDF201" s="0"/>
      <c r="BDG201" s="0"/>
      <c r="BDH201" s="0"/>
      <c r="BDI201" s="0"/>
      <c r="BDJ201" s="0"/>
      <c r="BDK201" s="0"/>
      <c r="BDL201" s="0"/>
      <c r="BDM201" s="0"/>
      <c r="BDN201" s="0"/>
      <c r="BDO201" s="0"/>
      <c r="BDP201" s="0"/>
      <c r="BDQ201" s="0"/>
      <c r="BDR201" s="0"/>
      <c r="BDS201" s="0"/>
      <c r="BDT201" s="0"/>
      <c r="BDU201" s="0"/>
      <c r="BDV201" s="0"/>
      <c r="BDW201" s="0"/>
      <c r="BDX201" s="0"/>
      <c r="BDY201" s="0"/>
      <c r="BDZ201" s="0"/>
      <c r="BEA201" s="0"/>
      <c r="BEB201" s="0"/>
      <c r="BEC201" s="0"/>
      <c r="BED201" s="0"/>
      <c r="BEE201" s="0"/>
      <c r="BEF201" s="0"/>
      <c r="BEG201" s="0"/>
      <c r="BEH201" s="0"/>
      <c r="BEI201" s="0"/>
      <c r="BEJ201" s="0"/>
      <c r="BEK201" s="0"/>
      <c r="BEL201" s="0"/>
      <c r="BEM201" s="0"/>
      <c r="BEN201" s="0"/>
      <c r="BEO201" s="0"/>
      <c r="BEP201" s="0"/>
      <c r="BEQ201" s="0"/>
      <c r="BER201" s="0"/>
      <c r="BES201" s="0"/>
      <c r="BET201" s="0"/>
      <c r="BEU201" s="0"/>
      <c r="BEV201" s="0"/>
      <c r="BEW201" s="0"/>
      <c r="BEX201" s="0"/>
      <c r="BEY201" s="0"/>
      <c r="BEZ201" s="0"/>
      <c r="BFA201" s="0"/>
      <c r="BFB201" s="0"/>
      <c r="BFC201" s="0"/>
      <c r="BFD201" s="0"/>
      <c r="BFE201" s="0"/>
      <c r="BFF201" s="0"/>
      <c r="BFG201" s="0"/>
      <c r="BFH201" s="0"/>
      <c r="BFI201" s="0"/>
      <c r="BFJ201" s="0"/>
      <c r="BFK201" s="0"/>
      <c r="BFL201" s="0"/>
      <c r="BFM201" s="0"/>
      <c r="BFN201" s="0"/>
      <c r="BFO201" s="0"/>
      <c r="BFP201" s="0"/>
      <c r="BFQ201" s="0"/>
      <c r="BFR201" s="0"/>
      <c r="BFS201" s="0"/>
      <c r="BFT201" s="0"/>
      <c r="BFU201" s="0"/>
      <c r="BFV201" s="0"/>
      <c r="BFW201" s="0"/>
      <c r="BFX201" s="0"/>
      <c r="BFY201" s="0"/>
      <c r="BFZ201" s="0"/>
      <c r="BGA201" s="0"/>
      <c r="BGB201" s="0"/>
      <c r="BGC201" s="0"/>
      <c r="BGD201" s="0"/>
      <c r="BGE201" s="0"/>
      <c r="BGF201" s="0"/>
      <c r="BGG201" s="0"/>
      <c r="BGH201" s="0"/>
      <c r="BGI201" s="0"/>
      <c r="BGJ201" s="0"/>
      <c r="BGK201" s="0"/>
      <c r="BGL201" s="0"/>
      <c r="BGM201" s="0"/>
      <c r="BGN201" s="0"/>
      <c r="BGO201" s="0"/>
      <c r="BGP201" s="0"/>
      <c r="BGQ201" s="0"/>
      <c r="BGR201" s="0"/>
      <c r="BGS201" s="0"/>
      <c r="BGT201" s="0"/>
      <c r="BGU201" s="0"/>
      <c r="BGV201" s="0"/>
      <c r="BGW201" s="0"/>
      <c r="BGX201" s="0"/>
      <c r="BGY201" s="0"/>
      <c r="BGZ201" s="0"/>
      <c r="BHA201" s="0"/>
      <c r="BHB201" s="0"/>
      <c r="BHC201" s="0"/>
      <c r="BHD201" s="0"/>
      <c r="BHE201" s="0"/>
      <c r="BHF201" s="0"/>
      <c r="BHG201" s="0"/>
      <c r="BHH201" s="0"/>
      <c r="BHI201" s="0"/>
      <c r="BHJ201" s="0"/>
      <c r="BHK201" s="0"/>
      <c r="BHL201" s="0"/>
      <c r="BHM201" s="0"/>
      <c r="BHN201" s="0"/>
      <c r="BHO201" s="0"/>
      <c r="BHP201" s="0"/>
      <c r="BHQ201" s="0"/>
      <c r="BHR201" s="0"/>
      <c r="BHS201" s="0"/>
      <c r="BHT201" s="0"/>
      <c r="BHU201" s="0"/>
      <c r="BHV201" s="0"/>
      <c r="BHW201" s="0"/>
      <c r="BHX201" s="0"/>
      <c r="BHY201" s="0"/>
      <c r="BHZ201" s="0"/>
      <c r="BIA201" s="0"/>
      <c r="BIB201" s="0"/>
      <c r="BIC201" s="0"/>
      <c r="BID201" s="0"/>
      <c r="BIE201" s="0"/>
      <c r="BIF201" s="0"/>
      <c r="BIG201" s="0"/>
      <c r="BIH201" s="0"/>
      <c r="BII201" s="0"/>
      <c r="BIJ201" s="0"/>
      <c r="BIK201" s="0"/>
      <c r="BIL201" s="0"/>
      <c r="BIM201" s="0"/>
      <c r="BIN201" s="0"/>
      <c r="BIO201" s="0"/>
      <c r="BIP201" s="0"/>
      <c r="BIQ201" s="0"/>
      <c r="BIR201" s="0"/>
      <c r="BIS201" s="0"/>
      <c r="BIT201" s="0"/>
      <c r="BIU201" s="0"/>
      <c r="BIV201" s="0"/>
      <c r="BIW201" s="0"/>
      <c r="BIX201" s="0"/>
      <c r="BIY201" s="0"/>
      <c r="BIZ201" s="0"/>
      <c r="BJA201" s="0"/>
      <c r="BJB201" s="0"/>
      <c r="BJC201" s="0"/>
      <c r="BJD201" s="0"/>
      <c r="BJE201" s="0"/>
      <c r="BJF201" s="0"/>
      <c r="BJG201" s="0"/>
      <c r="BJH201" s="0"/>
      <c r="BJI201" s="0"/>
      <c r="BJJ201" s="0"/>
      <c r="BJK201" s="0"/>
      <c r="BJL201" s="0"/>
      <c r="BJM201" s="0"/>
      <c r="BJN201" s="0"/>
      <c r="BJO201" s="0"/>
      <c r="BJP201" s="0"/>
      <c r="BJQ201" s="0"/>
      <c r="BJR201" s="0"/>
      <c r="BJS201" s="0"/>
      <c r="BJT201" s="0"/>
      <c r="BJU201" s="0"/>
      <c r="BJV201" s="0"/>
      <c r="BJW201" s="0"/>
      <c r="BJX201" s="0"/>
      <c r="BJY201" s="0"/>
      <c r="BJZ201" s="0"/>
      <c r="BKA201" s="0"/>
      <c r="BKB201" s="0"/>
      <c r="BKC201" s="0"/>
      <c r="BKD201" s="0"/>
      <c r="BKE201" s="0"/>
      <c r="BKF201" s="0"/>
      <c r="BKG201" s="0"/>
      <c r="BKH201" s="0"/>
      <c r="BKI201" s="0"/>
      <c r="BKJ201" s="0"/>
      <c r="BKK201" s="0"/>
      <c r="BKL201" s="0"/>
      <c r="BKM201" s="0"/>
      <c r="BKN201" s="0"/>
      <c r="BKO201" s="0"/>
      <c r="BKP201" s="0"/>
      <c r="BKQ201" s="0"/>
      <c r="BKR201" s="0"/>
      <c r="BKS201" s="0"/>
      <c r="BKT201" s="0"/>
      <c r="BKU201" s="0"/>
      <c r="BKV201" s="0"/>
      <c r="BKW201" s="0"/>
      <c r="BKX201" s="0"/>
      <c r="BKY201" s="0"/>
      <c r="BKZ201" s="0"/>
      <c r="BLA201" s="0"/>
      <c r="BLB201" s="0"/>
      <c r="BLC201" s="0"/>
      <c r="BLD201" s="0"/>
      <c r="BLE201" s="0"/>
      <c r="BLF201" s="0"/>
      <c r="BLG201" s="0"/>
      <c r="BLH201" s="0"/>
      <c r="BLI201" s="0"/>
      <c r="BLJ201" s="0"/>
      <c r="BLK201" s="0"/>
      <c r="BLL201" s="0"/>
      <c r="BLM201" s="0"/>
      <c r="BLN201" s="0"/>
      <c r="BLO201" s="0"/>
      <c r="BLP201" s="0"/>
      <c r="BLQ201" s="0"/>
      <c r="BLR201" s="0"/>
      <c r="BLS201" s="0"/>
      <c r="BLT201" s="0"/>
      <c r="BLU201" s="0"/>
      <c r="BLV201" s="0"/>
      <c r="BLW201" s="0"/>
      <c r="BLX201" s="0"/>
      <c r="BLY201" s="0"/>
      <c r="BLZ201" s="0"/>
      <c r="BMA201" s="0"/>
      <c r="BMB201" s="0"/>
      <c r="BMC201" s="0"/>
      <c r="BMD201" s="0"/>
      <c r="BME201" s="0"/>
      <c r="BMF201" s="0"/>
      <c r="BMG201" s="0"/>
      <c r="BMH201" s="0"/>
      <c r="BMI201" s="0"/>
      <c r="BMJ201" s="0"/>
      <c r="BMK201" s="0"/>
      <c r="BML201" s="0"/>
      <c r="BMM201" s="0"/>
      <c r="BMN201" s="0"/>
      <c r="BMO201" s="0"/>
      <c r="BMP201" s="0"/>
      <c r="BMQ201" s="0"/>
      <c r="BMR201" s="0"/>
      <c r="BMS201" s="0"/>
      <c r="BMT201" s="0"/>
      <c r="BMU201" s="0"/>
      <c r="BMV201" s="0"/>
      <c r="BMW201" s="0"/>
      <c r="BMX201" s="0"/>
      <c r="BMY201" s="0"/>
      <c r="BMZ201" s="0"/>
      <c r="BNA201" s="0"/>
      <c r="BNB201" s="0"/>
      <c r="BNC201" s="0"/>
      <c r="BND201" s="0"/>
      <c r="BNE201" s="0"/>
      <c r="BNF201" s="0"/>
      <c r="BNG201" s="0"/>
      <c r="BNH201" s="0"/>
      <c r="BNI201" s="0"/>
      <c r="BNJ201" s="0"/>
      <c r="BNK201" s="0"/>
      <c r="BNL201" s="0"/>
      <c r="BNM201" s="0"/>
      <c r="BNN201" s="0"/>
      <c r="BNO201" s="0"/>
      <c r="BNP201" s="0"/>
      <c r="BNQ201" s="0"/>
      <c r="BNR201" s="0"/>
      <c r="BNS201" s="0"/>
      <c r="BNT201" s="0"/>
      <c r="BNU201" s="0"/>
      <c r="BNV201" s="0"/>
      <c r="BNW201" s="0"/>
      <c r="BNX201" s="0"/>
      <c r="BNY201" s="0"/>
      <c r="BNZ201" s="0"/>
      <c r="BOA201" s="0"/>
      <c r="BOB201" s="0"/>
      <c r="BOC201" s="0"/>
      <c r="BOD201" s="0"/>
      <c r="BOE201" s="0"/>
      <c r="BOF201" s="0"/>
      <c r="BOG201" s="0"/>
      <c r="BOH201" s="0"/>
      <c r="BOI201" s="0"/>
      <c r="BOJ201" s="0"/>
      <c r="BOK201" s="0"/>
      <c r="BOL201" s="0"/>
      <c r="BOM201" s="0"/>
      <c r="BON201" s="0"/>
      <c r="BOO201" s="0"/>
      <c r="BOP201" s="0"/>
      <c r="BOQ201" s="0"/>
      <c r="BOR201" s="0"/>
      <c r="BOS201" s="0"/>
      <c r="BOT201" s="0"/>
      <c r="BOU201" s="0"/>
      <c r="BOV201" s="0"/>
      <c r="BOW201" s="0"/>
      <c r="BOX201" s="0"/>
      <c r="BOY201" s="0"/>
      <c r="BOZ201" s="0"/>
      <c r="BPA201" s="0"/>
      <c r="BPB201" s="0"/>
      <c r="BPC201" s="0"/>
      <c r="BPD201" s="0"/>
      <c r="BPE201" s="0"/>
      <c r="BPF201" s="0"/>
      <c r="BPG201" s="0"/>
      <c r="BPH201" s="0"/>
      <c r="BPI201" s="0"/>
      <c r="BPJ201" s="0"/>
      <c r="BPK201" s="0"/>
      <c r="BPL201" s="0"/>
      <c r="BPM201" s="0"/>
      <c r="BPN201" s="0"/>
      <c r="BPO201" s="0"/>
      <c r="BPP201" s="0"/>
      <c r="BPQ201" s="0"/>
      <c r="BPR201" s="0"/>
      <c r="BPS201" s="0"/>
      <c r="BPT201" s="0"/>
      <c r="BPU201" s="0"/>
      <c r="BPV201" s="0"/>
      <c r="BPW201" s="0"/>
      <c r="BPX201" s="0"/>
      <c r="BPY201" s="0"/>
      <c r="BPZ201" s="0"/>
      <c r="BQA201" s="0"/>
      <c r="BQB201" s="0"/>
      <c r="BQC201" s="0"/>
      <c r="BQD201" s="0"/>
      <c r="BQE201" s="0"/>
      <c r="BQF201" s="0"/>
      <c r="BQG201" s="0"/>
      <c r="BQH201" s="0"/>
      <c r="BQI201" s="0"/>
      <c r="BQJ201" s="0"/>
      <c r="BQK201" s="0"/>
      <c r="BQL201" s="0"/>
      <c r="BQM201" s="0"/>
      <c r="BQN201" s="0"/>
      <c r="BQO201" s="0"/>
      <c r="BQP201" s="0"/>
      <c r="BQQ201" s="0"/>
      <c r="BQR201" s="0"/>
      <c r="BQS201" s="0"/>
      <c r="BQT201" s="0"/>
      <c r="BQU201" s="0"/>
      <c r="BQV201" s="0"/>
      <c r="BQW201" s="0"/>
      <c r="BQX201" s="0"/>
      <c r="BQY201" s="0"/>
      <c r="BQZ201" s="0"/>
      <c r="BRA201" s="0"/>
      <c r="BRB201" s="0"/>
      <c r="BRC201" s="0"/>
      <c r="BRD201" s="0"/>
      <c r="BRE201" s="0"/>
      <c r="BRF201" s="0"/>
      <c r="BRG201" s="0"/>
      <c r="BRH201" s="0"/>
      <c r="BRI201" s="0"/>
      <c r="BRJ201" s="0"/>
      <c r="BRK201" s="0"/>
      <c r="BRL201" s="0"/>
      <c r="BRM201" s="0"/>
      <c r="BRN201" s="0"/>
      <c r="BRO201" s="0"/>
      <c r="BRP201" s="0"/>
      <c r="BRQ201" s="0"/>
      <c r="BRR201" s="0"/>
      <c r="BRS201" s="0"/>
      <c r="BRT201" s="0"/>
      <c r="BRU201" s="0"/>
      <c r="BRV201" s="0"/>
      <c r="BRW201" s="0"/>
      <c r="BRX201" s="0"/>
      <c r="BRY201" s="0"/>
      <c r="BRZ201" s="0"/>
      <c r="BSA201" s="0"/>
      <c r="BSB201" s="0"/>
      <c r="BSC201" s="0"/>
      <c r="BSD201" s="0"/>
      <c r="BSE201" s="0"/>
      <c r="BSF201" s="0"/>
      <c r="BSG201" s="0"/>
      <c r="BSH201" s="0"/>
      <c r="BSI201" s="0"/>
      <c r="BSJ201" s="0"/>
      <c r="BSK201" s="0"/>
      <c r="BSL201" s="0"/>
      <c r="BSM201" s="0"/>
      <c r="BSN201" s="0"/>
      <c r="BSO201" s="0"/>
      <c r="BSP201" s="0"/>
      <c r="BSQ201" s="0"/>
      <c r="BSR201" s="0"/>
      <c r="BSS201" s="0"/>
      <c r="BST201" s="0"/>
      <c r="BSU201" s="0"/>
      <c r="BSV201" s="0"/>
      <c r="BSW201" s="0"/>
      <c r="BSX201" s="0"/>
      <c r="BSY201" s="0"/>
      <c r="BSZ201" s="0"/>
      <c r="BTA201" s="0"/>
      <c r="BTB201" s="0"/>
      <c r="BTC201" s="0"/>
      <c r="BTD201" s="0"/>
      <c r="BTE201" s="0"/>
      <c r="BTF201" s="0"/>
      <c r="BTG201" s="0"/>
      <c r="BTH201" s="0"/>
      <c r="BTI201" s="0"/>
      <c r="BTJ201" s="0"/>
      <c r="BTK201" s="0"/>
      <c r="BTL201" s="0"/>
      <c r="BTM201" s="0"/>
      <c r="BTN201" s="0"/>
      <c r="BTO201" s="0"/>
      <c r="BTP201" s="0"/>
      <c r="BTQ201" s="0"/>
      <c r="BTR201" s="0"/>
      <c r="BTS201" s="0"/>
      <c r="BTT201" s="0"/>
      <c r="BTU201" s="0"/>
      <c r="BTV201" s="0"/>
      <c r="BTW201" s="0"/>
      <c r="BTX201" s="0"/>
      <c r="BTY201" s="0"/>
      <c r="BTZ201" s="0"/>
      <c r="BUA201" s="0"/>
      <c r="BUB201" s="0"/>
      <c r="BUC201" s="0"/>
      <c r="BUD201" s="0"/>
      <c r="BUE201" s="0"/>
      <c r="BUF201" s="0"/>
      <c r="BUG201" s="0"/>
      <c r="BUH201" s="0"/>
      <c r="BUI201" s="0"/>
      <c r="BUJ201" s="0"/>
      <c r="BUK201" s="0"/>
      <c r="BUL201" s="0"/>
      <c r="BUM201" s="0"/>
      <c r="BUN201" s="0"/>
      <c r="BUO201" s="0"/>
      <c r="BUP201" s="0"/>
      <c r="BUQ201" s="0"/>
      <c r="BUR201" s="0"/>
      <c r="BUS201" s="0"/>
      <c r="BUT201" s="0"/>
      <c r="BUU201" s="0"/>
      <c r="BUV201" s="0"/>
      <c r="BUW201" s="0"/>
      <c r="BUX201" s="0"/>
      <c r="BUY201" s="0"/>
      <c r="BUZ201" s="0"/>
      <c r="BVA201" s="0"/>
      <c r="BVB201" s="0"/>
      <c r="BVC201" s="0"/>
      <c r="BVD201" s="0"/>
      <c r="BVE201" s="0"/>
      <c r="BVF201" s="0"/>
      <c r="BVG201" s="0"/>
      <c r="BVH201" s="0"/>
      <c r="BVI201" s="0"/>
      <c r="BVJ201" s="0"/>
      <c r="BVK201" s="0"/>
      <c r="BVL201" s="0"/>
      <c r="BVM201" s="0"/>
      <c r="BVN201" s="0"/>
      <c r="BVO201" s="0"/>
      <c r="BVP201" s="0"/>
      <c r="BVQ201" s="0"/>
      <c r="BVR201" s="0"/>
      <c r="BVS201" s="0"/>
      <c r="BVT201" s="0"/>
      <c r="BVU201" s="0"/>
      <c r="BVV201" s="0"/>
      <c r="BVW201" s="0"/>
      <c r="BVX201" s="0"/>
      <c r="BVY201" s="0"/>
      <c r="BVZ201" s="0"/>
      <c r="BWA201" s="0"/>
      <c r="BWB201" s="0"/>
      <c r="BWC201" s="0"/>
      <c r="BWD201" s="0"/>
      <c r="BWE201" s="0"/>
      <c r="BWF201" s="0"/>
      <c r="BWG201" s="0"/>
      <c r="BWH201" s="0"/>
      <c r="BWI201" s="0"/>
      <c r="BWJ201" s="0"/>
      <c r="BWK201" s="0"/>
      <c r="BWL201" s="0"/>
      <c r="BWM201" s="0"/>
      <c r="BWN201" s="0"/>
      <c r="BWO201" s="0"/>
      <c r="BWP201" s="0"/>
      <c r="BWQ201" s="0"/>
      <c r="BWR201" s="0"/>
      <c r="BWS201" s="0"/>
      <c r="BWT201" s="0"/>
      <c r="BWU201" s="0"/>
      <c r="BWV201" s="0"/>
      <c r="BWW201" s="0"/>
      <c r="BWX201" s="0"/>
      <c r="BWY201" s="0"/>
      <c r="BWZ201" s="0"/>
      <c r="BXA201" s="0"/>
      <c r="BXB201" s="0"/>
      <c r="BXC201" s="0"/>
      <c r="BXD201" s="0"/>
      <c r="BXE201" s="0"/>
      <c r="BXF201" s="0"/>
      <c r="BXG201" s="0"/>
      <c r="BXH201" s="0"/>
      <c r="BXI201" s="0"/>
      <c r="BXJ201" s="0"/>
      <c r="BXK201" s="0"/>
      <c r="BXL201" s="0"/>
      <c r="BXM201" s="0"/>
      <c r="BXN201" s="0"/>
      <c r="BXO201" s="0"/>
      <c r="BXP201" s="0"/>
      <c r="BXQ201" s="0"/>
      <c r="BXR201" s="0"/>
      <c r="BXS201" s="0"/>
      <c r="BXT201" s="0"/>
      <c r="BXU201" s="0"/>
      <c r="BXV201" s="0"/>
      <c r="BXW201" s="0"/>
      <c r="BXX201" s="0"/>
      <c r="BXY201" s="0"/>
      <c r="BXZ201" s="0"/>
      <c r="BYA201" s="0"/>
      <c r="BYB201" s="0"/>
      <c r="BYC201" s="0"/>
      <c r="BYD201" s="0"/>
      <c r="BYE201" s="0"/>
      <c r="BYF201" s="0"/>
      <c r="BYG201" s="0"/>
      <c r="BYH201" s="0"/>
      <c r="BYI201" s="0"/>
      <c r="BYJ201" s="0"/>
      <c r="BYK201" s="0"/>
      <c r="BYL201" s="0"/>
      <c r="BYM201" s="0"/>
      <c r="BYN201" s="0"/>
      <c r="BYO201" s="0"/>
      <c r="BYP201" s="0"/>
      <c r="BYQ201" s="0"/>
      <c r="BYR201" s="0"/>
      <c r="BYS201" s="0"/>
      <c r="BYT201" s="0"/>
      <c r="BYU201" s="0"/>
      <c r="BYV201" s="0"/>
      <c r="BYW201" s="0"/>
      <c r="BYX201" s="0"/>
      <c r="BYY201" s="0"/>
      <c r="BYZ201" s="0"/>
      <c r="BZA201" s="0"/>
      <c r="BZB201" s="0"/>
      <c r="BZC201" s="0"/>
      <c r="BZD201" s="0"/>
      <c r="BZE201" s="0"/>
      <c r="BZF201" s="0"/>
      <c r="BZG201" s="0"/>
      <c r="BZH201" s="0"/>
      <c r="BZI201" s="0"/>
      <c r="BZJ201" s="0"/>
      <c r="BZK201" s="0"/>
      <c r="BZL201" s="0"/>
      <c r="BZM201" s="0"/>
      <c r="BZN201" s="0"/>
      <c r="BZO201" s="0"/>
      <c r="BZP201" s="0"/>
      <c r="BZQ201" s="0"/>
      <c r="BZR201" s="0"/>
      <c r="BZS201" s="0"/>
      <c r="BZT201" s="0"/>
      <c r="BZU201" s="0"/>
      <c r="BZV201" s="0"/>
      <c r="BZW201" s="0"/>
      <c r="BZX201" s="0"/>
      <c r="BZY201" s="0"/>
      <c r="BZZ201" s="0"/>
      <c r="CAA201" s="0"/>
      <c r="CAB201" s="0"/>
      <c r="CAC201" s="0"/>
      <c r="CAD201" s="0"/>
      <c r="CAE201" s="0"/>
      <c r="CAF201" s="0"/>
      <c r="CAG201" s="0"/>
      <c r="CAH201" s="0"/>
      <c r="CAI201" s="0"/>
      <c r="CAJ201" s="0"/>
      <c r="CAK201" s="0"/>
      <c r="CAL201" s="0"/>
      <c r="CAM201" s="0"/>
      <c r="CAN201" s="0"/>
      <c r="CAO201" s="0"/>
      <c r="CAP201" s="0"/>
      <c r="CAQ201" s="0"/>
      <c r="CAR201" s="0"/>
      <c r="CAS201" s="0"/>
      <c r="CAT201" s="0"/>
      <c r="CAU201" s="0"/>
      <c r="CAV201" s="0"/>
      <c r="CAW201" s="0"/>
      <c r="CAX201" s="0"/>
      <c r="CAY201" s="0"/>
      <c r="CAZ201" s="0"/>
      <c r="CBA201" s="0"/>
      <c r="CBB201" s="0"/>
      <c r="CBC201" s="0"/>
      <c r="CBD201" s="0"/>
      <c r="CBE201" s="0"/>
      <c r="CBF201" s="0"/>
      <c r="CBG201" s="0"/>
      <c r="CBH201" s="0"/>
      <c r="CBI201" s="0"/>
      <c r="CBJ201" s="0"/>
      <c r="CBK201" s="0"/>
      <c r="CBL201" s="0"/>
      <c r="CBM201" s="0"/>
      <c r="CBN201" s="0"/>
      <c r="CBO201" s="0"/>
      <c r="CBP201" s="0"/>
      <c r="CBQ201" s="0"/>
      <c r="CBR201" s="0"/>
      <c r="CBS201" s="0"/>
      <c r="CBT201" s="0"/>
      <c r="CBU201" s="0"/>
      <c r="CBV201" s="0"/>
      <c r="CBW201" s="0"/>
      <c r="CBX201" s="0"/>
      <c r="CBY201" s="0"/>
      <c r="CBZ201" s="0"/>
      <c r="CCA201" s="0"/>
      <c r="CCB201" s="0"/>
      <c r="CCC201" s="0"/>
      <c r="CCD201" s="0"/>
      <c r="CCE201" s="0"/>
      <c r="CCF201" s="0"/>
      <c r="CCG201" s="0"/>
      <c r="CCH201" s="0"/>
      <c r="CCI201" s="0"/>
      <c r="CCJ201" s="0"/>
      <c r="CCK201" s="0"/>
      <c r="CCL201" s="0"/>
      <c r="CCM201" s="0"/>
      <c r="CCN201" s="0"/>
      <c r="CCO201" s="0"/>
      <c r="CCP201" s="0"/>
      <c r="CCQ201" s="0"/>
      <c r="CCR201" s="0"/>
      <c r="CCS201" s="0"/>
      <c r="CCT201" s="0"/>
      <c r="CCU201" s="0"/>
      <c r="CCV201" s="0"/>
      <c r="CCW201" s="0"/>
      <c r="CCX201" s="0"/>
      <c r="CCY201" s="0"/>
      <c r="CCZ201" s="0"/>
      <c r="CDA201" s="0"/>
      <c r="CDB201" s="0"/>
      <c r="CDC201" s="0"/>
      <c r="CDD201" s="0"/>
      <c r="CDE201" s="0"/>
      <c r="CDF201" s="0"/>
      <c r="CDG201" s="0"/>
      <c r="CDH201" s="0"/>
      <c r="CDI201" s="0"/>
      <c r="CDJ201" s="0"/>
      <c r="CDK201" s="0"/>
      <c r="CDL201" s="0"/>
      <c r="CDM201" s="0"/>
      <c r="CDN201" s="0"/>
      <c r="CDO201" s="0"/>
      <c r="CDP201" s="0"/>
      <c r="CDQ201" s="0"/>
      <c r="CDR201" s="0"/>
      <c r="CDS201" s="0"/>
      <c r="CDT201" s="0"/>
      <c r="CDU201" s="0"/>
      <c r="CDV201" s="0"/>
      <c r="CDW201" s="0"/>
      <c r="CDX201" s="0"/>
      <c r="CDY201" s="0"/>
      <c r="CDZ201" s="0"/>
      <c r="CEA201" s="0"/>
      <c r="CEB201" s="0"/>
      <c r="CEC201" s="0"/>
      <c r="CED201" s="0"/>
      <c r="CEE201" s="0"/>
      <c r="CEF201" s="0"/>
      <c r="CEG201" s="0"/>
      <c r="CEH201" s="0"/>
      <c r="CEI201" s="0"/>
      <c r="CEJ201" s="0"/>
      <c r="CEK201" s="0"/>
      <c r="CEL201" s="0"/>
      <c r="CEM201" s="0"/>
      <c r="CEN201" s="0"/>
      <c r="CEO201" s="0"/>
      <c r="CEP201" s="0"/>
      <c r="CEQ201" s="0"/>
      <c r="CER201" s="0"/>
      <c r="CES201" s="0"/>
      <c r="CET201" s="0"/>
      <c r="CEU201" s="0"/>
      <c r="CEV201" s="0"/>
      <c r="CEW201" s="0"/>
      <c r="CEX201" s="0"/>
      <c r="CEY201" s="0"/>
      <c r="CEZ201" s="0"/>
      <c r="CFA201" s="0"/>
      <c r="CFB201" s="0"/>
      <c r="CFC201" s="0"/>
      <c r="CFD201" s="0"/>
      <c r="CFE201" s="0"/>
      <c r="CFF201" s="0"/>
      <c r="CFG201" s="0"/>
      <c r="CFH201" s="0"/>
      <c r="CFI201" s="0"/>
      <c r="CFJ201" s="0"/>
      <c r="CFK201" s="0"/>
      <c r="CFL201" s="0"/>
      <c r="CFM201" s="0"/>
      <c r="CFN201" s="0"/>
      <c r="CFO201" s="0"/>
      <c r="CFP201" s="0"/>
      <c r="CFQ201" s="0"/>
      <c r="CFR201" s="0"/>
      <c r="CFS201" s="0"/>
      <c r="CFT201" s="0"/>
      <c r="CFU201" s="0"/>
      <c r="CFV201" s="0"/>
      <c r="CFW201" s="0"/>
      <c r="CFX201" s="0"/>
      <c r="CFY201" s="0"/>
      <c r="CFZ201" s="0"/>
      <c r="CGA201" s="0"/>
      <c r="CGB201" s="0"/>
      <c r="CGC201" s="0"/>
      <c r="CGD201" s="0"/>
      <c r="CGE201" s="0"/>
      <c r="CGF201" s="0"/>
      <c r="CGG201" s="0"/>
      <c r="CGH201" s="0"/>
      <c r="CGI201" s="0"/>
      <c r="CGJ201" s="0"/>
      <c r="CGK201" s="0"/>
      <c r="CGL201" s="0"/>
      <c r="CGM201" s="0"/>
      <c r="CGN201" s="0"/>
      <c r="CGO201" s="0"/>
      <c r="CGP201" s="0"/>
      <c r="CGQ201" s="0"/>
      <c r="CGR201" s="0"/>
      <c r="CGS201" s="0"/>
      <c r="CGT201" s="0"/>
      <c r="CGU201" s="0"/>
      <c r="CGV201" s="0"/>
      <c r="CGW201" s="0"/>
      <c r="CGX201" s="0"/>
      <c r="CGY201" s="0"/>
      <c r="CGZ201" s="0"/>
      <c r="CHA201" s="0"/>
      <c r="CHB201" s="0"/>
      <c r="CHC201" s="0"/>
      <c r="CHD201" s="0"/>
      <c r="CHE201" s="0"/>
      <c r="CHF201" s="0"/>
      <c r="CHG201" s="0"/>
      <c r="CHH201" s="0"/>
      <c r="CHI201" s="0"/>
      <c r="CHJ201" s="0"/>
      <c r="CHK201" s="0"/>
      <c r="CHL201" s="0"/>
      <c r="CHM201" s="0"/>
      <c r="CHN201" s="0"/>
      <c r="CHO201" s="0"/>
      <c r="CHP201" s="0"/>
      <c r="CHQ201" s="0"/>
      <c r="CHR201" s="0"/>
      <c r="CHS201" s="0"/>
      <c r="CHT201" s="0"/>
      <c r="CHU201" s="0"/>
      <c r="CHV201" s="0"/>
      <c r="CHW201" s="0"/>
      <c r="CHX201" s="0"/>
      <c r="CHY201" s="0"/>
      <c r="CHZ201" s="0"/>
      <c r="CIA201" s="0"/>
      <c r="CIB201" s="0"/>
      <c r="CIC201" s="0"/>
      <c r="CID201" s="0"/>
      <c r="CIE201" s="0"/>
      <c r="CIF201" s="0"/>
      <c r="CIG201" s="0"/>
      <c r="CIH201" s="0"/>
      <c r="CII201" s="0"/>
      <c r="CIJ201" s="0"/>
      <c r="CIK201" s="0"/>
      <c r="CIL201" s="0"/>
      <c r="CIM201" s="0"/>
      <c r="CIN201" s="0"/>
      <c r="CIO201" s="0"/>
      <c r="CIP201" s="0"/>
      <c r="CIQ201" s="0"/>
      <c r="CIR201" s="0"/>
      <c r="CIS201" s="0"/>
      <c r="CIT201" s="0"/>
      <c r="CIU201" s="0"/>
      <c r="CIV201" s="0"/>
      <c r="CIW201" s="0"/>
      <c r="CIX201" s="0"/>
      <c r="CIY201" s="0"/>
      <c r="CIZ201" s="0"/>
      <c r="CJA201" s="0"/>
      <c r="CJB201" s="0"/>
      <c r="CJC201" s="0"/>
      <c r="CJD201" s="0"/>
      <c r="CJE201" s="0"/>
      <c r="CJF201" s="0"/>
      <c r="CJG201" s="0"/>
      <c r="CJH201" s="0"/>
      <c r="CJI201" s="0"/>
      <c r="CJJ201" s="0"/>
      <c r="CJK201" s="0"/>
      <c r="CJL201" s="0"/>
      <c r="CJM201" s="0"/>
      <c r="CJN201" s="0"/>
      <c r="CJO201" s="0"/>
      <c r="CJP201" s="0"/>
      <c r="CJQ201" s="0"/>
      <c r="CJR201" s="0"/>
      <c r="CJS201" s="0"/>
      <c r="CJT201" s="0"/>
      <c r="CJU201" s="0"/>
      <c r="CJV201" s="0"/>
      <c r="CJW201" s="0"/>
      <c r="CJX201" s="0"/>
      <c r="CJY201" s="0"/>
      <c r="CJZ201" s="0"/>
      <c r="CKA201" s="0"/>
      <c r="CKB201" s="0"/>
      <c r="CKC201" s="0"/>
      <c r="CKD201" s="0"/>
      <c r="CKE201" s="0"/>
      <c r="CKF201" s="0"/>
      <c r="CKG201" s="0"/>
      <c r="CKH201" s="0"/>
      <c r="CKI201" s="0"/>
      <c r="CKJ201" s="0"/>
      <c r="CKK201" s="0"/>
      <c r="CKL201" s="0"/>
      <c r="CKM201" s="0"/>
      <c r="CKN201" s="0"/>
      <c r="CKO201" s="0"/>
      <c r="CKP201" s="0"/>
      <c r="CKQ201" s="0"/>
      <c r="CKR201" s="0"/>
      <c r="CKS201" s="0"/>
      <c r="CKT201" s="0"/>
      <c r="CKU201" s="0"/>
      <c r="CKV201" s="0"/>
      <c r="CKW201" s="0"/>
      <c r="CKX201" s="0"/>
      <c r="CKY201" s="0"/>
      <c r="CKZ201" s="0"/>
      <c r="CLA201" s="0"/>
      <c r="CLB201" s="0"/>
      <c r="CLC201" s="0"/>
      <c r="CLD201" s="0"/>
      <c r="CLE201" s="0"/>
      <c r="CLF201" s="0"/>
      <c r="CLG201" s="0"/>
      <c r="CLH201" s="0"/>
      <c r="CLI201" s="0"/>
      <c r="CLJ201" s="0"/>
      <c r="CLK201" s="0"/>
      <c r="CLL201" s="0"/>
      <c r="CLM201" s="0"/>
      <c r="CLN201" s="0"/>
      <c r="CLO201" s="0"/>
      <c r="CLP201" s="0"/>
      <c r="CLQ201" s="0"/>
      <c r="CLR201" s="0"/>
      <c r="CLS201" s="0"/>
      <c r="CLT201" s="0"/>
      <c r="CLU201" s="0"/>
      <c r="CLV201" s="0"/>
      <c r="CLW201" s="0"/>
      <c r="CLX201" s="0"/>
      <c r="CLY201" s="0"/>
      <c r="CLZ201" s="0"/>
      <c r="CMA201" s="0"/>
      <c r="CMB201" s="0"/>
      <c r="CMC201" s="0"/>
      <c r="CMD201" s="0"/>
      <c r="CME201" s="0"/>
      <c r="CMF201" s="0"/>
      <c r="CMG201" s="0"/>
      <c r="CMH201" s="0"/>
      <c r="CMI201" s="0"/>
      <c r="CMJ201" s="0"/>
      <c r="CMK201" s="0"/>
      <c r="CML201" s="0"/>
      <c r="CMM201" s="0"/>
      <c r="CMN201" s="0"/>
      <c r="CMO201" s="0"/>
      <c r="CMP201" s="0"/>
      <c r="CMQ201" s="0"/>
      <c r="CMR201" s="0"/>
      <c r="CMS201" s="0"/>
      <c r="CMT201" s="0"/>
      <c r="CMU201" s="0"/>
      <c r="CMV201" s="0"/>
      <c r="CMW201" s="0"/>
      <c r="CMX201" s="0"/>
      <c r="CMY201" s="0"/>
      <c r="CMZ201" s="0"/>
      <c r="CNA201" s="0"/>
      <c r="CNB201" s="0"/>
      <c r="CNC201" s="0"/>
      <c r="CND201" s="0"/>
      <c r="CNE201" s="0"/>
      <c r="CNF201" s="0"/>
      <c r="CNG201" s="0"/>
      <c r="CNH201" s="0"/>
      <c r="CNI201" s="0"/>
      <c r="CNJ201" s="0"/>
      <c r="CNK201" s="0"/>
      <c r="CNL201" s="0"/>
      <c r="CNM201" s="0"/>
      <c r="CNN201" s="0"/>
      <c r="CNO201" s="0"/>
      <c r="CNP201" s="0"/>
      <c r="CNQ201" s="0"/>
      <c r="CNR201" s="0"/>
      <c r="CNS201" s="0"/>
      <c r="CNT201" s="0"/>
      <c r="CNU201" s="0"/>
      <c r="CNV201" s="0"/>
      <c r="CNW201" s="0"/>
      <c r="CNX201" s="0"/>
      <c r="CNY201" s="0"/>
      <c r="CNZ201" s="0"/>
      <c r="COA201" s="0"/>
      <c r="COB201" s="0"/>
      <c r="COC201" s="0"/>
      <c r="COD201" s="0"/>
      <c r="COE201" s="0"/>
      <c r="COF201" s="0"/>
      <c r="COG201" s="0"/>
      <c r="COH201" s="0"/>
      <c r="COI201" s="0"/>
      <c r="COJ201" s="0"/>
      <c r="COK201" s="0"/>
      <c r="COL201" s="0"/>
      <c r="COM201" s="0"/>
      <c r="CON201" s="0"/>
      <c r="COO201" s="0"/>
      <c r="COP201" s="0"/>
      <c r="COQ201" s="0"/>
      <c r="COR201" s="0"/>
      <c r="COS201" s="0"/>
      <c r="COT201" s="0"/>
      <c r="COU201" s="0"/>
      <c r="COV201" s="0"/>
      <c r="COW201" s="0"/>
      <c r="COX201" s="0"/>
      <c r="COY201" s="0"/>
      <c r="COZ201" s="0"/>
      <c r="CPA201" s="0"/>
      <c r="CPB201" s="0"/>
      <c r="CPC201" s="0"/>
      <c r="CPD201" s="0"/>
      <c r="CPE201" s="0"/>
      <c r="CPF201" s="0"/>
      <c r="CPG201" s="0"/>
      <c r="CPH201" s="0"/>
      <c r="CPI201" s="0"/>
      <c r="CPJ201" s="0"/>
      <c r="CPK201" s="0"/>
      <c r="CPL201" s="0"/>
      <c r="CPM201" s="0"/>
      <c r="CPN201" s="0"/>
      <c r="CPO201" s="0"/>
      <c r="CPP201" s="0"/>
      <c r="CPQ201" s="0"/>
      <c r="CPR201" s="0"/>
      <c r="CPS201" s="0"/>
      <c r="CPT201" s="0"/>
      <c r="CPU201" s="0"/>
      <c r="CPV201" s="0"/>
      <c r="CPW201" s="0"/>
      <c r="CPX201" s="0"/>
      <c r="CPY201" s="0"/>
      <c r="CPZ201" s="0"/>
      <c r="CQA201" s="0"/>
      <c r="CQB201" s="0"/>
      <c r="CQC201" s="0"/>
      <c r="CQD201" s="0"/>
      <c r="CQE201" s="0"/>
      <c r="CQF201" s="0"/>
      <c r="CQG201" s="0"/>
      <c r="CQH201" s="0"/>
      <c r="CQI201" s="0"/>
      <c r="CQJ201" s="0"/>
      <c r="CQK201" s="0"/>
      <c r="CQL201" s="0"/>
      <c r="CQM201" s="0"/>
      <c r="CQN201" s="0"/>
      <c r="CQO201" s="0"/>
      <c r="CQP201" s="0"/>
      <c r="CQQ201" s="0"/>
      <c r="CQR201" s="0"/>
      <c r="CQS201" s="0"/>
      <c r="CQT201" s="0"/>
      <c r="CQU201" s="0"/>
      <c r="CQV201" s="0"/>
      <c r="CQW201" s="0"/>
      <c r="CQX201" s="0"/>
      <c r="CQY201" s="0"/>
      <c r="CQZ201" s="0"/>
      <c r="CRA201" s="0"/>
      <c r="CRB201" s="0"/>
      <c r="CRC201" s="0"/>
      <c r="CRD201" s="0"/>
      <c r="CRE201" s="0"/>
      <c r="CRF201" s="0"/>
      <c r="CRG201" s="0"/>
      <c r="CRH201" s="0"/>
      <c r="CRI201" s="0"/>
      <c r="CRJ201" s="0"/>
      <c r="CRK201" s="0"/>
      <c r="CRL201" s="0"/>
      <c r="CRM201" s="0"/>
      <c r="CRN201" s="0"/>
      <c r="CRO201" s="0"/>
      <c r="CRP201" s="0"/>
      <c r="CRQ201" s="0"/>
      <c r="CRR201" s="0"/>
      <c r="CRS201" s="0"/>
      <c r="CRT201" s="0"/>
      <c r="CRU201" s="0"/>
      <c r="CRV201" s="0"/>
      <c r="CRW201" s="0"/>
      <c r="CRX201" s="0"/>
      <c r="CRY201" s="0"/>
      <c r="CRZ201" s="0"/>
      <c r="CSA201" s="0"/>
      <c r="CSB201" s="0"/>
      <c r="CSC201" s="0"/>
      <c r="CSD201" s="0"/>
      <c r="CSE201" s="0"/>
      <c r="CSF201" s="0"/>
      <c r="CSG201" s="0"/>
      <c r="CSH201" s="0"/>
      <c r="CSI201" s="0"/>
      <c r="CSJ201" s="0"/>
      <c r="CSK201" s="0"/>
      <c r="CSL201" s="0"/>
      <c r="CSM201" s="0"/>
      <c r="CSN201" s="0"/>
      <c r="CSO201" s="0"/>
      <c r="CSP201" s="0"/>
      <c r="CSQ201" s="0"/>
      <c r="CSR201" s="0"/>
      <c r="CSS201" s="0"/>
      <c r="CST201" s="0"/>
      <c r="CSU201" s="0"/>
      <c r="CSV201" s="0"/>
      <c r="CSW201" s="0"/>
      <c r="CSX201" s="0"/>
      <c r="CSY201" s="0"/>
      <c r="CSZ201" s="0"/>
      <c r="CTA201" s="0"/>
      <c r="CTB201" s="0"/>
      <c r="CTC201" s="0"/>
      <c r="CTD201" s="0"/>
      <c r="CTE201" s="0"/>
      <c r="CTF201" s="0"/>
      <c r="CTG201" s="0"/>
      <c r="CTH201" s="0"/>
      <c r="CTI201" s="0"/>
      <c r="CTJ201" s="0"/>
      <c r="CTK201" s="0"/>
      <c r="CTL201" s="0"/>
      <c r="CTM201" s="0"/>
      <c r="CTN201" s="0"/>
      <c r="CTO201" s="0"/>
      <c r="CTP201" s="0"/>
      <c r="CTQ201" s="0"/>
      <c r="CTR201" s="0"/>
      <c r="CTS201" s="0"/>
      <c r="CTT201" s="0"/>
      <c r="CTU201" s="0"/>
      <c r="CTV201" s="0"/>
      <c r="CTW201" s="0"/>
      <c r="CTX201" s="0"/>
      <c r="CTY201" s="0"/>
      <c r="CTZ201" s="0"/>
      <c r="CUA201" s="0"/>
      <c r="CUB201" s="0"/>
      <c r="CUC201" s="0"/>
      <c r="CUD201" s="0"/>
      <c r="CUE201" s="0"/>
      <c r="CUF201" s="0"/>
      <c r="CUG201" s="0"/>
      <c r="CUH201" s="0"/>
      <c r="CUI201" s="0"/>
      <c r="CUJ201" s="0"/>
      <c r="CUK201" s="0"/>
      <c r="CUL201" s="0"/>
      <c r="CUM201" s="0"/>
      <c r="CUN201" s="0"/>
      <c r="CUO201" s="0"/>
      <c r="CUP201" s="0"/>
      <c r="CUQ201" s="0"/>
      <c r="CUR201" s="0"/>
      <c r="CUS201" s="0"/>
      <c r="CUT201" s="0"/>
      <c r="CUU201" s="0"/>
      <c r="CUV201" s="0"/>
      <c r="CUW201" s="0"/>
      <c r="CUX201" s="0"/>
      <c r="CUY201" s="0"/>
      <c r="CUZ201" s="0"/>
      <c r="CVA201" s="0"/>
      <c r="CVB201" s="0"/>
      <c r="CVC201" s="0"/>
      <c r="CVD201" s="0"/>
      <c r="CVE201" s="0"/>
      <c r="CVF201" s="0"/>
      <c r="CVG201" s="0"/>
      <c r="CVH201" s="0"/>
      <c r="CVI201" s="0"/>
      <c r="CVJ201" s="0"/>
      <c r="CVK201" s="0"/>
      <c r="CVL201" s="0"/>
      <c r="CVM201" s="0"/>
      <c r="CVN201" s="0"/>
      <c r="CVO201" s="0"/>
      <c r="CVP201" s="0"/>
      <c r="CVQ201" s="0"/>
      <c r="CVR201" s="0"/>
      <c r="CVS201" s="0"/>
      <c r="CVT201" s="0"/>
      <c r="CVU201" s="0"/>
      <c r="CVV201" s="0"/>
      <c r="CVW201" s="0"/>
      <c r="CVX201" s="0"/>
      <c r="CVY201" s="0"/>
      <c r="CVZ201" s="0"/>
      <c r="CWA201" s="0"/>
      <c r="CWB201" s="0"/>
      <c r="CWC201" s="0"/>
      <c r="CWD201" s="0"/>
      <c r="CWE201" s="0"/>
      <c r="CWF201" s="0"/>
      <c r="CWG201" s="0"/>
      <c r="CWH201" s="0"/>
      <c r="CWI201" s="0"/>
      <c r="CWJ201" s="0"/>
      <c r="CWK201" s="0"/>
      <c r="CWL201" s="0"/>
      <c r="CWM201" s="0"/>
      <c r="CWN201" s="0"/>
      <c r="CWO201" s="0"/>
      <c r="CWP201" s="0"/>
      <c r="CWQ201" s="0"/>
      <c r="CWR201" s="0"/>
      <c r="CWS201" s="0"/>
      <c r="CWT201" s="0"/>
      <c r="CWU201" s="0"/>
      <c r="CWV201" s="0"/>
      <c r="CWW201" s="0"/>
      <c r="CWX201" s="0"/>
      <c r="CWY201" s="0"/>
      <c r="CWZ201" s="0"/>
      <c r="CXA201" s="0"/>
      <c r="CXB201" s="0"/>
      <c r="CXC201" s="0"/>
      <c r="CXD201" s="0"/>
      <c r="CXE201" s="0"/>
      <c r="CXF201" s="0"/>
      <c r="CXG201" s="0"/>
      <c r="CXH201" s="0"/>
      <c r="CXI201" s="0"/>
      <c r="CXJ201" s="0"/>
      <c r="CXK201" s="0"/>
      <c r="CXL201" s="0"/>
      <c r="CXM201" s="0"/>
      <c r="CXN201" s="0"/>
      <c r="CXO201" s="0"/>
      <c r="CXP201" s="0"/>
      <c r="CXQ201" s="0"/>
      <c r="CXR201" s="0"/>
      <c r="CXS201" s="0"/>
      <c r="CXT201" s="0"/>
      <c r="CXU201" s="0"/>
      <c r="CXV201" s="0"/>
      <c r="CXW201" s="0"/>
      <c r="CXX201" s="0"/>
      <c r="CXY201" s="0"/>
      <c r="CXZ201" s="0"/>
      <c r="CYA201" s="0"/>
      <c r="CYB201" s="0"/>
      <c r="CYC201" s="0"/>
      <c r="CYD201" s="0"/>
      <c r="CYE201" s="0"/>
      <c r="CYF201" s="0"/>
      <c r="CYG201" s="0"/>
      <c r="CYH201" s="0"/>
      <c r="CYI201" s="0"/>
      <c r="CYJ201" s="0"/>
      <c r="CYK201" s="0"/>
      <c r="CYL201" s="0"/>
      <c r="CYM201" s="0"/>
      <c r="CYN201" s="0"/>
      <c r="CYO201" s="0"/>
      <c r="CYP201" s="0"/>
      <c r="CYQ201" s="0"/>
      <c r="CYR201" s="0"/>
      <c r="CYS201" s="0"/>
      <c r="CYT201" s="0"/>
      <c r="CYU201" s="0"/>
      <c r="CYV201" s="0"/>
      <c r="CYW201" s="0"/>
      <c r="CYX201" s="0"/>
      <c r="CYY201" s="0"/>
      <c r="CYZ201" s="0"/>
      <c r="CZA201" s="0"/>
      <c r="CZB201" s="0"/>
      <c r="CZC201" s="0"/>
      <c r="CZD201" s="0"/>
      <c r="CZE201" s="0"/>
      <c r="CZF201" s="0"/>
      <c r="CZG201" s="0"/>
      <c r="CZH201" s="0"/>
      <c r="CZI201" s="0"/>
      <c r="CZJ201" s="0"/>
      <c r="CZK201" s="0"/>
      <c r="CZL201" s="0"/>
      <c r="CZM201" s="0"/>
      <c r="CZN201" s="0"/>
      <c r="CZO201" s="0"/>
      <c r="CZP201" s="0"/>
      <c r="CZQ201" s="0"/>
      <c r="CZR201" s="0"/>
      <c r="CZS201" s="0"/>
      <c r="CZT201" s="0"/>
      <c r="CZU201" s="0"/>
      <c r="CZV201" s="0"/>
      <c r="CZW201" s="0"/>
      <c r="CZX201" s="0"/>
      <c r="CZY201" s="0"/>
      <c r="CZZ201" s="0"/>
      <c r="DAA201" s="0"/>
      <c r="DAB201" s="0"/>
      <c r="DAC201" s="0"/>
      <c r="DAD201" s="0"/>
      <c r="DAE201" s="0"/>
      <c r="DAF201" s="0"/>
      <c r="DAG201" s="0"/>
      <c r="DAH201" s="0"/>
      <c r="DAI201" s="0"/>
      <c r="DAJ201" s="0"/>
      <c r="DAK201" s="0"/>
      <c r="DAL201" s="0"/>
      <c r="DAM201" s="0"/>
      <c r="DAN201" s="0"/>
      <c r="DAO201" s="0"/>
      <c r="DAP201" s="0"/>
      <c r="DAQ201" s="0"/>
      <c r="DAR201" s="0"/>
      <c r="DAS201" s="0"/>
      <c r="DAT201" s="0"/>
      <c r="DAU201" s="0"/>
      <c r="DAV201" s="0"/>
      <c r="DAW201" s="0"/>
      <c r="DAX201" s="0"/>
      <c r="DAY201" s="0"/>
      <c r="DAZ201" s="0"/>
      <c r="DBA201" s="0"/>
      <c r="DBB201" s="0"/>
      <c r="DBC201" s="0"/>
      <c r="DBD201" s="0"/>
      <c r="DBE201" s="0"/>
      <c r="DBF201" s="0"/>
      <c r="DBG201" s="0"/>
      <c r="DBH201" s="0"/>
      <c r="DBI201" s="0"/>
      <c r="DBJ201" s="0"/>
      <c r="DBK201" s="0"/>
      <c r="DBL201" s="0"/>
      <c r="DBM201" s="0"/>
      <c r="DBN201" s="0"/>
      <c r="DBO201" s="0"/>
      <c r="DBP201" s="0"/>
      <c r="DBQ201" s="0"/>
      <c r="DBR201" s="0"/>
      <c r="DBS201" s="0"/>
      <c r="DBT201" s="0"/>
      <c r="DBU201" s="0"/>
      <c r="DBV201" s="0"/>
      <c r="DBW201" s="0"/>
      <c r="DBX201" s="0"/>
      <c r="DBY201" s="0"/>
      <c r="DBZ201" s="0"/>
      <c r="DCA201" s="0"/>
      <c r="DCB201" s="0"/>
      <c r="DCC201" s="0"/>
      <c r="DCD201" s="0"/>
      <c r="DCE201" s="0"/>
      <c r="DCF201" s="0"/>
      <c r="DCG201" s="0"/>
      <c r="DCH201" s="0"/>
      <c r="DCI201" s="0"/>
      <c r="DCJ201" s="0"/>
      <c r="DCK201" s="0"/>
      <c r="DCL201" s="0"/>
      <c r="DCM201" s="0"/>
      <c r="DCN201" s="0"/>
      <c r="DCO201" s="0"/>
      <c r="DCP201" s="0"/>
      <c r="DCQ201" s="0"/>
      <c r="DCR201" s="0"/>
      <c r="DCS201" s="0"/>
      <c r="DCT201" s="0"/>
      <c r="DCU201" s="0"/>
      <c r="DCV201" s="0"/>
      <c r="DCW201" s="0"/>
      <c r="DCX201" s="0"/>
      <c r="DCY201" s="0"/>
      <c r="DCZ201" s="0"/>
      <c r="DDA201" s="0"/>
      <c r="DDB201" s="0"/>
      <c r="DDC201" s="0"/>
      <c r="DDD201" s="0"/>
      <c r="DDE201" s="0"/>
      <c r="DDF201" s="0"/>
      <c r="DDG201" s="0"/>
      <c r="DDH201" s="0"/>
      <c r="DDI201" s="0"/>
      <c r="DDJ201" s="0"/>
      <c r="DDK201" s="0"/>
      <c r="DDL201" s="0"/>
      <c r="DDM201" s="0"/>
      <c r="DDN201" s="0"/>
      <c r="DDO201" s="0"/>
      <c r="DDP201" s="0"/>
      <c r="DDQ201" s="0"/>
      <c r="DDR201" s="0"/>
      <c r="DDS201" s="0"/>
      <c r="DDT201" s="0"/>
      <c r="DDU201" s="0"/>
      <c r="DDV201" s="0"/>
      <c r="DDW201" s="0"/>
      <c r="DDX201" s="0"/>
      <c r="DDY201" s="0"/>
      <c r="DDZ201" s="0"/>
      <c r="DEA201" s="0"/>
      <c r="DEB201" s="0"/>
      <c r="DEC201" s="0"/>
      <c r="DED201" s="0"/>
      <c r="DEE201" s="0"/>
      <c r="DEF201" s="0"/>
      <c r="DEG201" s="0"/>
      <c r="DEH201" s="0"/>
      <c r="DEI201" s="0"/>
      <c r="DEJ201" s="0"/>
      <c r="DEK201" s="0"/>
      <c r="DEL201" s="0"/>
      <c r="DEM201" s="0"/>
      <c r="DEN201" s="0"/>
      <c r="DEO201" s="0"/>
      <c r="DEP201" s="0"/>
      <c r="DEQ201" s="0"/>
      <c r="DER201" s="0"/>
      <c r="DES201" s="0"/>
      <c r="DET201" s="0"/>
      <c r="DEU201" s="0"/>
      <c r="DEV201" s="0"/>
      <c r="DEW201" s="0"/>
      <c r="DEX201" s="0"/>
      <c r="DEY201" s="0"/>
      <c r="DEZ201" s="0"/>
      <c r="DFA201" s="0"/>
      <c r="DFB201" s="0"/>
      <c r="DFC201" s="0"/>
      <c r="DFD201" s="0"/>
      <c r="DFE201" s="0"/>
      <c r="DFF201" s="0"/>
      <c r="DFG201" s="0"/>
      <c r="DFH201" s="0"/>
      <c r="DFI201" s="0"/>
      <c r="DFJ201" s="0"/>
      <c r="DFK201" s="0"/>
      <c r="DFL201" s="0"/>
      <c r="DFM201" s="0"/>
      <c r="DFN201" s="0"/>
      <c r="DFO201" s="0"/>
      <c r="DFP201" s="0"/>
      <c r="DFQ201" s="0"/>
      <c r="DFR201" s="0"/>
      <c r="DFS201" s="0"/>
      <c r="DFT201" s="0"/>
      <c r="DFU201" s="0"/>
      <c r="DFV201" s="0"/>
      <c r="DFW201" s="0"/>
      <c r="DFX201" s="0"/>
      <c r="DFY201" s="0"/>
      <c r="DFZ201" s="0"/>
      <c r="DGA201" s="0"/>
      <c r="DGB201" s="0"/>
      <c r="DGC201" s="0"/>
      <c r="DGD201" s="0"/>
      <c r="DGE201" s="0"/>
      <c r="DGF201" s="0"/>
      <c r="DGG201" s="0"/>
      <c r="DGH201" s="0"/>
      <c r="DGI201" s="0"/>
      <c r="DGJ201" s="0"/>
      <c r="DGK201" s="0"/>
      <c r="DGL201" s="0"/>
      <c r="DGM201" s="0"/>
      <c r="DGN201" s="0"/>
      <c r="DGO201" s="0"/>
      <c r="DGP201" s="0"/>
      <c r="DGQ201" s="0"/>
      <c r="DGR201" s="0"/>
      <c r="DGS201" s="0"/>
      <c r="DGT201" s="0"/>
      <c r="DGU201" s="0"/>
      <c r="DGV201" s="0"/>
      <c r="DGW201" s="0"/>
      <c r="DGX201" s="0"/>
      <c r="DGY201" s="0"/>
      <c r="DGZ201" s="0"/>
      <c r="DHA201" s="0"/>
      <c r="DHB201" s="0"/>
      <c r="DHC201" s="0"/>
      <c r="DHD201" s="0"/>
      <c r="DHE201" s="0"/>
      <c r="DHF201" s="0"/>
      <c r="DHG201" s="0"/>
      <c r="DHH201" s="0"/>
      <c r="DHI201" s="0"/>
      <c r="DHJ201" s="0"/>
      <c r="DHK201" s="0"/>
      <c r="DHL201" s="0"/>
      <c r="DHM201" s="0"/>
      <c r="DHN201" s="0"/>
      <c r="DHO201" s="0"/>
      <c r="DHP201" s="0"/>
      <c r="DHQ201" s="0"/>
      <c r="DHR201" s="0"/>
      <c r="DHS201" s="0"/>
      <c r="DHT201" s="0"/>
      <c r="DHU201" s="0"/>
      <c r="DHV201" s="0"/>
      <c r="DHW201" s="0"/>
      <c r="DHX201" s="0"/>
      <c r="DHY201" s="0"/>
      <c r="DHZ201" s="0"/>
      <c r="DIA201" s="0"/>
      <c r="DIB201" s="0"/>
      <c r="DIC201" s="0"/>
      <c r="DID201" s="0"/>
      <c r="DIE201" s="0"/>
      <c r="DIF201" s="0"/>
      <c r="DIG201" s="0"/>
      <c r="DIH201" s="0"/>
      <c r="DII201" s="0"/>
      <c r="DIJ201" s="0"/>
      <c r="DIK201" s="0"/>
      <c r="DIL201" s="0"/>
      <c r="DIM201" s="0"/>
      <c r="DIN201" s="0"/>
      <c r="DIO201" s="0"/>
      <c r="DIP201" s="0"/>
      <c r="DIQ201" s="0"/>
      <c r="DIR201" s="0"/>
      <c r="DIS201" s="0"/>
      <c r="DIT201" s="0"/>
      <c r="DIU201" s="0"/>
      <c r="DIV201" s="0"/>
      <c r="DIW201" s="0"/>
      <c r="DIX201" s="0"/>
      <c r="DIY201" s="0"/>
      <c r="DIZ201" s="0"/>
      <c r="DJA201" s="0"/>
      <c r="DJB201" s="0"/>
      <c r="DJC201" s="0"/>
      <c r="DJD201" s="0"/>
      <c r="DJE201" s="0"/>
      <c r="DJF201" s="0"/>
      <c r="DJG201" s="0"/>
      <c r="DJH201" s="0"/>
      <c r="DJI201" s="0"/>
      <c r="DJJ201" s="0"/>
      <c r="DJK201" s="0"/>
      <c r="DJL201" s="0"/>
      <c r="DJM201" s="0"/>
      <c r="DJN201" s="0"/>
      <c r="DJO201" s="0"/>
      <c r="DJP201" s="0"/>
      <c r="DJQ201" s="0"/>
      <c r="DJR201" s="0"/>
      <c r="DJS201" s="0"/>
      <c r="DJT201" s="0"/>
      <c r="DJU201" s="0"/>
      <c r="DJV201" s="0"/>
      <c r="DJW201" s="0"/>
      <c r="DJX201" s="0"/>
      <c r="DJY201" s="0"/>
      <c r="DJZ201" s="0"/>
      <c r="DKA201" s="0"/>
      <c r="DKB201" s="0"/>
      <c r="DKC201" s="0"/>
      <c r="DKD201" s="0"/>
      <c r="DKE201" s="0"/>
      <c r="DKF201" s="0"/>
      <c r="DKG201" s="0"/>
      <c r="DKH201" s="0"/>
      <c r="DKI201" s="0"/>
      <c r="DKJ201" s="0"/>
      <c r="DKK201" s="0"/>
      <c r="DKL201" s="0"/>
      <c r="DKM201" s="0"/>
      <c r="DKN201" s="0"/>
      <c r="DKO201" s="0"/>
      <c r="DKP201" s="0"/>
      <c r="DKQ201" s="0"/>
      <c r="DKR201" s="0"/>
      <c r="DKS201" s="0"/>
      <c r="DKT201" s="0"/>
      <c r="DKU201" s="0"/>
      <c r="DKV201" s="0"/>
      <c r="DKW201" s="0"/>
      <c r="DKX201" s="0"/>
      <c r="DKY201" s="0"/>
      <c r="DKZ201" s="0"/>
      <c r="DLA201" s="0"/>
      <c r="DLB201" s="0"/>
      <c r="DLC201" s="0"/>
      <c r="DLD201" s="0"/>
      <c r="DLE201" s="0"/>
      <c r="DLF201" s="0"/>
      <c r="DLG201" s="0"/>
      <c r="DLH201" s="0"/>
      <c r="DLI201" s="0"/>
      <c r="DLJ201" s="0"/>
      <c r="DLK201" s="0"/>
      <c r="DLL201" s="0"/>
      <c r="DLM201" s="0"/>
      <c r="DLN201" s="0"/>
      <c r="DLO201" s="0"/>
      <c r="DLP201" s="0"/>
      <c r="DLQ201" s="0"/>
      <c r="DLR201" s="0"/>
      <c r="DLS201" s="0"/>
      <c r="DLT201" s="0"/>
      <c r="DLU201" s="0"/>
      <c r="DLV201" s="0"/>
      <c r="DLW201" s="0"/>
      <c r="DLX201" s="0"/>
      <c r="DLY201" s="0"/>
      <c r="DLZ201" s="0"/>
      <c r="DMA201" s="0"/>
      <c r="DMB201" s="0"/>
      <c r="DMC201" s="0"/>
      <c r="DMD201" s="0"/>
      <c r="DME201" s="0"/>
      <c r="DMF201" s="0"/>
      <c r="DMG201" s="0"/>
      <c r="DMH201" s="0"/>
      <c r="DMI201" s="0"/>
      <c r="DMJ201" s="0"/>
      <c r="DMK201" s="0"/>
      <c r="DML201" s="0"/>
      <c r="DMM201" s="0"/>
      <c r="DMN201" s="0"/>
      <c r="DMO201" s="0"/>
      <c r="DMP201" s="0"/>
      <c r="DMQ201" s="0"/>
      <c r="DMR201" s="0"/>
      <c r="DMS201" s="0"/>
      <c r="DMT201" s="0"/>
      <c r="DMU201" s="0"/>
      <c r="DMV201" s="0"/>
      <c r="DMW201" s="0"/>
      <c r="DMX201" s="0"/>
      <c r="DMY201" s="0"/>
      <c r="DMZ201" s="0"/>
      <c r="DNA201" s="0"/>
      <c r="DNB201" s="0"/>
      <c r="DNC201" s="0"/>
      <c r="DND201" s="0"/>
      <c r="DNE201" s="0"/>
      <c r="DNF201" s="0"/>
      <c r="DNG201" s="0"/>
      <c r="DNH201" s="0"/>
      <c r="DNI201" s="0"/>
      <c r="DNJ201" s="0"/>
      <c r="DNK201" s="0"/>
      <c r="DNL201" s="0"/>
      <c r="DNM201" s="0"/>
      <c r="DNN201" s="0"/>
      <c r="DNO201" s="0"/>
      <c r="DNP201" s="0"/>
      <c r="DNQ201" s="0"/>
      <c r="DNR201" s="0"/>
      <c r="DNS201" s="0"/>
      <c r="DNT201" s="0"/>
      <c r="DNU201" s="0"/>
      <c r="DNV201" s="0"/>
      <c r="DNW201" s="0"/>
      <c r="DNX201" s="0"/>
      <c r="DNY201" s="0"/>
      <c r="DNZ201" s="0"/>
      <c r="DOA201" s="0"/>
      <c r="DOB201" s="0"/>
      <c r="DOC201" s="0"/>
      <c r="DOD201" s="0"/>
      <c r="DOE201" s="0"/>
      <c r="DOF201" s="0"/>
      <c r="DOG201" s="0"/>
      <c r="DOH201" s="0"/>
      <c r="DOI201" s="0"/>
      <c r="DOJ201" s="0"/>
      <c r="DOK201" s="0"/>
      <c r="DOL201" s="0"/>
      <c r="DOM201" s="0"/>
      <c r="DON201" s="0"/>
      <c r="DOO201" s="0"/>
      <c r="DOP201" s="0"/>
      <c r="DOQ201" s="0"/>
      <c r="DOR201" s="0"/>
      <c r="DOS201" s="0"/>
      <c r="DOT201" s="0"/>
      <c r="DOU201" s="0"/>
      <c r="DOV201" s="0"/>
      <c r="DOW201" s="0"/>
      <c r="DOX201" s="0"/>
      <c r="DOY201" s="0"/>
      <c r="DOZ201" s="0"/>
      <c r="DPA201" s="0"/>
      <c r="DPB201" s="0"/>
      <c r="DPC201" s="0"/>
      <c r="DPD201" s="0"/>
      <c r="DPE201" s="0"/>
      <c r="DPF201" s="0"/>
      <c r="DPG201" s="0"/>
      <c r="DPH201" s="0"/>
      <c r="DPI201" s="0"/>
      <c r="DPJ201" s="0"/>
      <c r="DPK201" s="0"/>
      <c r="DPL201" s="0"/>
      <c r="DPM201" s="0"/>
      <c r="DPN201" s="0"/>
      <c r="DPO201" s="0"/>
      <c r="DPP201" s="0"/>
      <c r="DPQ201" s="0"/>
      <c r="DPR201" s="0"/>
      <c r="DPS201" s="0"/>
      <c r="DPT201" s="0"/>
      <c r="DPU201" s="0"/>
      <c r="DPV201" s="0"/>
      <c r="DPW201" s="0"/>
      <c r="DPX201" s="0"/>
      <c r="DPY201" s="0"/>
      <c r="DPZ201" s="0"/>
      <c r="DQA201" s="0"/>
      <c r="DQB201" s="0"/>
      <c r="DQC201" s="0"/>
      <c r="DQD201" s="0"/>
      <c r="DQE201" s="0"/>
      <c r="DQF201" s="0"/>
      <c r="DQG201" s="0"/>
      <c r="DQH201" s="0"/>
      <c r="DQI201" s="0"/>
      <c r="DQJ201" s="0"/>
      <c r="DQK201" s="0"/>
      <c r="DQL201" s="0"/>
      <c r="DQM201" s="0"/>
      <c r="DQN201" s="0"/>
      <c r="DQO201" s="0"/>
      <c r="DQP201" s="0"/>
      <c r="DQQ201" s="0"/>
      <c r="DQR201" s="0"/>
      <c r="DQS201" s="0"/>
      <c r="DQT201" s="0"/>
      <c r="DQU201" s="0"/>
      <c r="DQV201" s="0"/>
      <c r="DQW201" s="0"/>
      <c r="DQX201" s="0"/>
      <c r="DQY201" s="0"/>
      <c r="DQZ201" s="0"/>
      <c r="DRA201" s="0"/>
      <c r="DRB201" s="0"/>
      <c r="DRC201" s="0"/>
      <c r="DRD201" s="0"/>
      <c r="DRE201" s="0"/>
      <c r="DRF201" s="0"/>
      <c r="DRG201" s="0"/>
      <c r="DRH201" s="0"/>
      <c r="DRI201" s="0"/>
      <c r="DRJ201" s="0"/>
      <c r="DRK201" s="0"/>
      <c r="DRL201" s="0"/>
      <c r="DRM201" s="0"/>
      <c r="DRN201" s="0"/>
      <c r="DRO201" s="0"/>
      <c r="DRP201" s="0"/>
      <c r="DRQ201" s="0"/>
      <c r="DRR201" s="0"/>
      <c r="DRS201" s="0"/>
      <c r="DRT201" s="0"/>
      <c r="DRU201" s="0"/>
      <c r="DRV201" s="0"/>
      <c r="DRW201" s="0"/>
      <c r="DRX201" s="0"/>
      <c r="DRY201" s="0"/>
      <c r="DRZ201" s="0"/>
      <c r="DSA201" s="0"/>
      <c r="DSB201" s="0"/>
      <c r="DSC201" s="0"/>
      <c r="DSD201" s="0"/>
      <c r="DSE201" s="0"/>
      <c r="DSF201" s="0"/>
      <c r="DSG201" s="0"/>
      <c r="DSH201" s="0"/>
      <c r="DSI201" s="0"/>
      <c r="DSJ201" s="0"/>
      <c r="DSK201" s="0"/>
      <c r="DSL201" s="0"/>
      <c r="DSM201" s="0"/>
      <c r="DSN201" s="0"/>
      <c r="DSO201" s="0"/>
      <c r="DSP201" s="0"/>
      <c r="DSQ201" s="0"/>
      <c r="DSR201" s="0"/>
      <c r="DSS201" s="0"/>
      <c r="DST201" s="0"/>
      <c r="DSU201" s="0"/>
      <c r="DSV201" s="0"/>
      <c r="DSW201" s="0"/>
      <c r="DSX201" s="0"/>
      <c r="DSY201" s="0"/>
      <c r="DSZ201" s="0"/>
      <c r="DTA201" s="0"/>
      <c r="DTB201" s="0"/>
      <c r="DTC201" s="0"/>
      <c r="DTD201" s="0"/>
      <c r="DTE201" s="0"/>
      <c r="DTF201" s="0"/>
      <c r="DTG201" s="0"/>
      <c r="DTH201" s="0"/>
      <c r="DTI201" s="0"/>
      <c r="DTJ201" s="0"/>
      <c r="DTK201" s="0"/>
      <c r="DTL201" s="0"/>
      <c r="DTM201" s="0"/>
      <c r="DTN201" s="0"/>
      <c r="DTO201" s="0"/>
      <c r="DTP201" s="0"/>
      <c r="DTQ201" s="0"/>
      <c r="DTR201" s="0"/>
      <c r="DTS201" s="0"/>
      <c r="DTT201" s="0"/>
      <c r="DTU201" s="0"/>
      <c r="DTV201" s="0"/>
      <c r="DTW201" s="0"/>
      <c r="DTX201" s="0"/>
      <c r="DTY201" s="0"/>
      <c r="DTZ201" s="0"/>
      <c r="DUA201" s="0"/>
      <c r="DUB201" s="0"/>
      <c r="DUC201" s="0"/>
      <c r="DUD201" s="0"/>
      <c r="DUE201" s="0"/>
      <c r="DUF201" s="0"/>
      <c r="DUG201" s="0"/>
      <c r="DUH201" s="0"/>
      <c r="DUI201" s="0"/>
      <c r="DUJ201" s="0"/>
      <c r="DUK201" s="0"/>
      <c r="DUL201" s="0"/>
      <c r="DUM201" s="0"/>
      <c r="DUN201" s="0"/>
      <c r="DUO201" s="0"/>
      <c r="DUP201" s="0"/>
      <c r="DUQ201" s="0"/>
      <c r="DUR201" s="0"/>
      <c r="DUS201" s="0"/>
      <c r="DUT201" s="0"/>
      <c r="DUU201" s="0"/>
      <c r="DUV201" s="0"/>
      <c r="DUW201" s="0"/>
      <c r="DUX201" s="0"/>
      <c r="DUY201" s="0"/>
      <c r="DUZ201" s="0"/>
      <c r="DVA201" s="0"/>
      <c r="DVB201" s="0"/>
      <c r="DVC201" s="0"/>
      <c r="DVD201" s="0"/>
      <c r="DVE201" s="0"/>
      <c r="DVF201" s="0"/>
      <c r="DVG201" s="0"/>
      <c r="DVH201" s="0"/>
      <c r="DVI201" s="0"/>
      <c r="DVJ201" s="0"/>
      <c r="DVK201" s="0"/>
      <c r="DVL201" s="0"/>
      <c r="DVM201" s="0"/>
      <c r="DVN201" s="0"/>
      <c r="DVO201" s="0"/>
      <c r="DVP201" s="0"/>
      <c r="DVQ201" s="0"/>
      <c r="DVR201" s="0"/>
      <c r="DVS201" s="0"/>
      <c r="DVT201" s="0"/>
      <c r="DVU201" s="0"/>
      <c r="DVV201" s="0"/>
      <c r="DVW201" s="0"/>
      <c r="DVX201" s="0"/>
      <c r="DVY201" s="0"/>
      <c r="DVZ201" s="0"/>
      <c r="DWA201" s="0"/>
      <c r="DWB201" s="0"/>
      <c r="DWC201" s="0"/>
      <c r="DWD201" s="0"/>
      <c r="DWE201" s="0"/>
      <c r="DWF201" s="0"/>
      <c r="DWG201" s="0"/>
      <c r="DWH201" s="0"/>
      <c r="DWI201" s="0"/>
      <c r="DWJ201" s="0"/>
      <c r="DWK201" s="0"/>
      <c r="DWL201" s="0"/>
      <c r="DWM201" s="0"/>
      <c r="DWN201" s="0"/>
      <c r="DWO201" s="0"/>
      <c r="DWP201" s="0"/>
      <c r="DWQ201" s="0"/>
      <c r="DWR201" s="0"/>
      <c r="DWS201" s="0"/>
      <c r="DWT201" s="0"/>
      <c r="DWU201" s="0"/>
      <c r="DWV201" s="0"/>
      <c r="DWW201" s="0"/>
      <c r="DWX201" s="0"/>
      <c r="DWY201" s="0"/>
      <c r="DWZ201" s="0"/>
      <c r="DXA201" s="0"/>
      <c r="DXB201" s="0"/>
      <c r="DXC201" s="0"/>
      <c r="DXD201" s="0"/>
      <c r="DXE201" s="0"/>
      <c r="DXF201" s="0"/>
      <c r="DXG201" s="0"/>
      <c r="DXH201" s="0"/>
      <c r="DXI201" s="0"/>
      <c r="DXJ201" s="0"/>
      <c r="DXK201" s="0"/>
      <c r="DXL201" s="0"/>
      <c r="DXM201" s="0"/>
      <c r="DXN201" s="0"/>
      <c r="DXO201" s="0"/>
      <c r="DXP201" s="0"/>
      <c r="DXQ201" s="0"/>
      <c r="DXR201" s="0"/>
      <c r="DXS201" s="0"/>
      <c r="DXT201" s="0"/>
      <c r="DXU201" s="0"/>
      <c r="DXV201" s="0"/>
      <c r="DXW201" s="0"/>
      <c r="DXX201" s="0"/>
      <c r="DXY201" s="0"/>
      <c r="DXZ201" s="0"/>
      <c r="DYA201" s="0"/>
      <c r="DYB201" s="0"/>
      <c r="DYC201" s="0"/>
      <c r="DYD201" s="0"/>
      <c r="DYE201" s="0"/>
      <c r="DYF201" s="0"/>
      <c r="DYG201" s="0"/>
      <c r="DYH201" s="0"/>
      <c r="DYI201" s="0"/>
      <c r="DYJ201" s="0"/>
      <c r="DYK201" s="0"/>
      <c r="DYL201" s="0"/>
      <c r="DYM201" s="0"/>
      <c r="DYN201" s="0"/>
      <c r="DYO201" s="0"/>
      <c r="DYP201" s="0"/>
      <c r="DYQ201" s="0"/>
      <c r="DYR201" s="0"/>
      <c r="DYS201" s="0"/>
      <c r="DYT201" s="0"/>
      <c r="DYU201" s="0"/>
      <c r="DYV201" s="0"/>
      <c r="DYW201" s="0"/>
      <c r="DYX201" s="0"/>
      <c r="DYY201" s="0"/>
      <c r="DYZ201" s="0"/>
      <c r="DZA201" s="0"/>
      <c r="DZB201" s="0"/>
      <c r="DZC201" s="0"/>
      <c r="DZD201" s="0"/>
      <c r="DZE201" s="0"/>
      <c r="DZF201" s="0"/>
      <c r="DZG201" s="0"/>
      <c r="DZH201" s="0"/>
      <c r="DZI201" s="0"/>
      <c r="DZJ201" s="0"/>
      <c r="DZK201" s="0"/>
      <c r="DZL201" s="0"/>
      <c r="DZM201" s="0"/>
      <c r="DZN201" s="0"/>
      <c r="DZO201" s="0"/>
      <c r="DZP201" s="0"/>
      <c r="DZQ201" s="0"/>
      <c r="DZR201" s="0"/>
      <c r="DZS201" s="0"/>
      <c r="DZT201" s="0"/>
      <c r="DZU201" s="0"/>
      <c r="DZV201" s="0"/>
      <c r="DZW201" s="0"/>
      <c r="DZX201" s="0"/>
      <c r="DZY201" s="0"/>
      <c r="DZZ201" s="0"/>
      <c r="EAA201" s="0"/>
      <c r="EAB201" s="0"/>
      <c r="EAC201" s="0"/>
      <c r="EAD201" s="0"/>
      <c r="EAE201" s="0"/>
      <c r="EAF201" s="0"/>
      <c r="EAG201" s="0"/>
      <c r="EAH201" s="0"/>
      <c r="EAI201" s="0"/>
      <c r="EAJ201" s="0"/>
      <c r="EAK201" s="0"/>
      <c r="EAL201" s="0"/>
      <c r="EAM201" s="0"/>
      <c r="EAN201" s="0"/>
      <c r="EAO201" s="0"/>
      <c r="EAP201" s="0"/>
      <c r="EAQ201" s="0"/>
      <c r="EAR201" s="0"/>
      <c r="EAS201" s="0"/>
      <c r="EAT201" s="0"/>
      <c r="EAU201" s="0"/>
      <c r="EAV201" s="0"/>
      <c r="EAW201" s="0"/>
      <c r="EAX201" s="0"/>
      <c r="EAY201" s="0"/>
      <c r="EAZ201" s="0"/>
      <c r="EBA201" s="0"/>
      <c r="EBB201" s="0"/>
      <c r="EBC201" s="0"/>
      <c r="EBD201" s="0"/>
      <c r="EBE201" s="0"/>
      <c r="EBF201" s="0"/>
      <c r="EBG201" s="0"/>
      <c r="EBH201" s="0"/>
      <c r="EBI201" s="0"/>
      <c r="EBJ201" s="0"/>
      <c r="EBK201" s="0"/>
      <c r="EBL201" s="0"/>
      <c r="EBM201" s="0"/>
      <c r="EBN201" s="0"/>
      <c r="EBO201" s="0"/>
      <c r="EBP201" s="0"/>
      <c r="EBQ201" s="0"/>
      <c r="EBR201" s="0"/>
      <c r="EBS201" s="0"/>
      <c r="EBT201" s="0"/>
      <c r="EBU201" s="0"/>
      <c r="EBV201" s="0"/>
      <c r="EBW201" s="0"/>
      <c r="EBX201" s="0"/>
      <c r="EBY201" s="0"/>
      <c r="EBZ201" s="0"/>
      <c r="ECA201" s="0"/>
      <c r="ECB201" s="0"/>
      <c r="ECC201" s="0"/>
      <c r="ECD201" s="0"/>
      <c r="ECE201" s="0"/>
      <c r="ECF201" s="0"/>
      <c r="ECG201" s="0"/>
      <c r="ECH201" s="0"/>
      <c r="ECI201" s="0"/>
      <c r="ECJ201" s="0"/>
      <c r="ECK201" s="0"/>
      <c r="ECL201" s="0"/>
      <c r="ECM201" s="0"/>
      <c r="ECN201" s="0"/>
      <c r="ECO201" s="0"/>
      <c r="ECP201" s="0"/>
      <c r="ECQ201" s="0"/>
      <c r="ECR201" s="0"/>
      <c r="ECS201" s="0"/>
      <c r="ECT201" s="0"/>
      <c r="ECU201" s="0"/>
      <c r="ECV201" s="0"/>
      <c r="ECW201" s="0"/>
      <c r="ECX201" s="0"/>
      <c r="ECY201" s="0"/>
      <c r="ECZ201" s="0"/>
      <c r="EDA201" s="0"/>
      <c r="EDB201" s="0"/>
      <c r="EDC201" s="0"/>
      <c r="EDD201" s="0"/>
      <c r="EDE201" s="0"/>
      <c r="EDF201" s="0"/>
      <c r="EDG201" s="0"/>
      <c r="EDH201" s="0"/>
      <c r="EDI201" s="0"/>
      <c r="EDJ201" s="0"/>
      <c r="EDK201" s="0"/>
      <c r="EDL201" s="0"/>
      <c r="EDM201" s="0"/>
      <c r="EDN201" s="0"/>
      <c r="EDO201" s="0"/>
      <c r="EDP201" s="0"/>
      <c r="EDQ201" s="0"/>
      <c r="EDR201" s="0"/>
      <c r="EDS201" s="0"/>
      <c r="EDT201" s="0"/>
      <c r="EDU201" s="0"/>
      <c r="EDV201" s="0"/>
      <c r="EDW201" s="0"/>
      <c r="EDX201" s="0"/>
      <c r="EDY201" s="0"/>
      <c r="EDZ201" s="0"/>
      <c r="EEA201" s="0"/>
      <c r="EEB201" s="0"/>
      <c r="EEC201" s="0"/>
      <c r="EED201" s="0"/>
      <c r="EEE201" s="0"/>
      <c r="EEF201" s="0"/>
      <c r="EEG201" s="0"/>
      <c r="EEH201" s="0"/>
      <c r="EEI201" s="0"/>
      <c r="EEJ201" s="0"/>
      <c r="EEK201" s="0"/>
      <c r="EEL201" s="0"/>
      <c r="EEM201" s="0"/>
      <c r="EEN201" s="0"/>
      <c r="EEO201" s="0"/>
      <c r="EEP201" s="0"/>
      <c r="EEQ201" s="0"/>
      <c r="EER201" s="0"/>
      <c r="EES201" s="0"/>
      <c r="EET201" s="0"/>
      <c r="EEU201" s="0"/>
      <c r="EEV201" s="0"/>
      <c r="EEW201" s="0"/>
      <c r="EEX201" s="0"/>
      <c r="EEY201" s="0"/>
      <c r="EEZ201" s="0"/>
      <c r="EFA201" s="0"/>
      <c r="EFB201" s="0"/>
      <c r="EFC201" s="0"/>
      <c r="EFD201" s="0"/>
      <c r="EFE201" s="0"/>
      <c r="EFF201" s="0"/>
      <c r="EFG201" s="0"/>
      <c r="EFH201" s="0"/>
      <c r="EFI201" s="0"/>
      <c r="EFJ201" s="0"/>
      <c r="EFK201" s="0"/>
      <c r="EFL201" s="0"/>
      <c r="EFM201" s="0"/>
      <c r="EFN201" s="0"/>
      <c r="EFO201" s="0"/>
      <c r="EFP201" s="0"/>
      <c r="EFQ201" s="0"/>
      <c r="EFR201" s="0"/>
      <c r="EFS201" s="0"/>
      <c r="EFT201" s="0"/>
      <c r="EFU201" s="0"/>
      <c r="EFV201" s="0"/>
      <c r="EFW201" s="0"/>
      <c r="EFX201" s="0"/>
      <c r="EFY201" s="0"/>
      <c r="EFZ201" s="0"/>
      <c r="EGA201" s="0"/>
      <c r="EGB201" s="0"/>
      <c r="EGC201" s="0"/>
      <c r="EGD201" s="0"/>
      <c r="EGE201" s="0"/>
      <c r="EGF201" s="0"/>
      <c r="EGG201" s="0"/>
      <c r="EGH201" s="0"/>
      <c r="EGI201" s="0"/>
      <c r="EGJ201" s="0"/>
      <c r="EGK201" s="0"/>
      <c r="EGL201" s="0"/>
      <c r="EGM201" s="0"/>
      <c r="EGN201" s="0"/>
      <c r="EGO201" s="0"/>
      <c r="EGP201" s="0"/>
      <c r="EGQ201" s="0"/>
      <c r="EGR201" s="0"/>
      <c r="EGS201" s="0"/>
      <c r="EGT201" s="0"/>
      <c r="EGU201" s="0"/>
      <c r="EGV201" s="0"/>
      <c r="EGW201" s="0"/>
      <c r="EGX201" s="0"/>
      <c r="EGY201" s="0"/>
      <c r="EGZ201" s="0"/>
      <c r="EHA201" s="0"/>
      <c r="EHB201" s="0"/>
      <c r="EHC201" s="0"/>
      <c r="EHD201" s="0"/>
      <c r="EHE201" s="0"/>
      <c r="EHF201" s="0"/>
      <c r="EHG201" s="0"/>
      <c r="EHH201" s="0"/>
      <c r="EHI201" s="0"/>
      <c r="EHJ201" s="0"/>
      <c r="EHK201" s="0"/>
      <c r="EHL201" s="0"/>
      <c r="EHM201" s="0"/>
      <c r="EHN201" s="0"/>
      <c r="EHO201" s="0"/>
      <c r="EHP201" s="0"/>
      <c r="EHQ201" s="0"/>
      <c r="EHR201" s="0"/>
      <c r="EHS201" s="0"/>
      <c r="EHT201" s="0"/>
      <c r="EHU201" s="0"/>
      <c r="EHV201" s="0"/>
      <c r="EHW201" s="0"/>
      <c r="EHX201" s="0"/>
      <c r="EHY201" s="0"/>
      <c r="EHZ201" s="0"/>
      <c r="EIA201" s="0"/>
      <c r="EIB201" s="0"/>
      <c r="EIC201" s="0"/>
      <c r="EID201" s="0"/>
      <c r="EIE201" s="0"/>
      <c r="EIF201" s="0"/>
      <c r="EIG201" s="0"/>
      <c r="EIH201" s="0"/>
      <c r="EII201" s="0"/>
      <c r="EIJ201" s="0"/>
      <c r="EIK201" s="0"/>
      <c r="EIL201" s="0"/>
      <c r="EIM201" s="0"/>
      <c r="EIN201" s="0"/>
      <c r="EIO201" s="0"/>
      <c r="EIP201" s="0"/>
      <c r="EIQ201" s="0"/>
      <c r="EIR201" s="0"/>
      <c r="EIS201" s="0"/>
      <c r="EIT201" s="0"/>
      <c r="EIU201" s="0"/>
      <c r="EIV201" s="0"/>
      <c r="EIW201" s="0"/>
      <c r="EIX201" s="0"/>
      <c r="EIY201" s="0"/>
      <c r="EIZ201" s="0"/>
      <c r="EJA201" s="0"/>
      <c r="EJB201" s="0"/>
      <c r="EJC201" s="0"/>
      <c r="EJD201" s="0"/>
      <c r="EJE201" s="0"/>
      <c r="EJF201" s="0"/>
      <c r="EJG201" s="0"/>
      <c r="EJH201" s="0"/>
      <c r="EJI201" s="0"/>
      <c r="EJJ201" s="0"/>
      <c r="EJK201" s="0"/>
      <c r="EJL201" s="0"/>
      <c r="EJM201" s="0"/>
      <c r="EJN201" s="0"/>
      <c r="EJO201" s="0"/>
      <c r="EJP201" s="0"/>
      <c r="EJQ201" s="0"/>
      <c r="EJR201" s="0"/>
      <c r="EJS201" s="0"/>
      <c r="EJT201" s="0"/>
      <c r="EJU201" s="0"/>
      <c r="EJV201" s="0"/>
      <c r="EJW201" s="0"/>
      <c r="EJX201" s="0"/>
      <c r="EJY201" s="0"/>
      <c r="EJZ201" s="0"/>
      <c r="EKA201" s="0"/>
      <c r="EKB201" s="0"/>
      <c r="EKC201" s="0"/>
      <c r="EKD201" s="0"/>
      <c r="EKE201" s="0"/>
      <c r="EKF201" s="0"/>
      <c r="EKG201" s="0"/>
      <c r="EKH201" s="0"/>
      <c r="EKI201" s="0"/>
      <c r="EKJ201" s="0"/>
      <c r="EKK201" s="0"/>
      <c r="EKL201" s="0"/>
      <c r="EKM201" s="0"/>
      <c r="EKN201" s="0"/>
      <c r="EKO201" s="0"/>
      <c r="EKP201" s="0"/>
      <c r="EKQ201" s="0"/>
      <c r="EKR201" s="0"/>
      <c r="EKS201" s="0"/>
      <c r="EKT201" s="0"/>
      <c r="EKU201" s="0"/>
      <c r="EKV201" s="0"/>
      <c r="EKW201" s="0"/>
      <c r="EKX201" s="0"/>
      <c r="EKY201" s="0"/>
      <c r="EKZ201" s="0"/>
      <c r="ELA201" s="0"/>
      <c r="ELB201" s="0"/>
      <c r="ELC201" s="0"/>
      <c r="ELD201" s="0"/>
      <c r="ELE201" s="0"/>
      <c r="ELF201" s="0"/>
      <c r="ELG201" s="0"/>
      <c r="ELH201" s="0"/>
      <c r="ELI201" s="0"/>
      <c r="ELJ201" s="0"/>
      <c r="ELK201" s="0"/>
      <c r="ELL201" s="0"/>
      <c r="ELM201" s="0"/>
      <c r="ELN201" s="0"/>
      <c r="ELO201" s="0"/>
      <c r="ELP201" s="0"/>
      <c r="ELQ201" s="0"/>
      <c r="ELR201" s="0"/>
      <c r="ELS201" s="0"/>
      <c r="ELT201" s="0"/>
      <c r="ELU201" s="0"/>
      <c r="ELV201" s="0"/>
      <c r="ELW201" s="0"/>
      <c r="ELX201" s="0"/>
      <c r="ELY201" s="0"/>
      <c r="ELZ201" s="0"/>
      <c r="EMA201" s="0"/>
      <c r="EMB201" s="0"/>
      <c r="EMC201" s="0"/>
      <c r="EMD201" s="0"/>
      <c r="EME201" s="0"/>
      <c r="EMF201" s="0"/>
      <c r="EMG201" s="0"/>
      <c r="EMH201" s="0"/>
      <c r="EMI201" s="0"/>
      <c r="EMJ201" s="0"/>
      <c r="EMK201" s="0"/>
      <c r="EML201" s="0"/>
      <c r="EMM201" s="0"/>
      <c r="EMN201" s="0"/>
      <c r="EMO201" s="0"/>
      <c r="EMP201" s="0"/>
      <c r="EMQ201" s="0"/>
      <c r="EMR201" s="0"/>
      <c r="EMS201" s="0"/>
      <c r="EMT201" s="0"/>
      <c r="EMU201" s="0"/>
      <c r="EMV201" s="0"/>
      <c r="EMW201" s="0"/>
      <c r="EMX201" s="0"/>
      <c r="EMY201" s="0"/>
      <c r="EMZ201" s="0"/>
      <c r="ENA201" s="0"/>
      <c r="ENB201" s="0"/>
      <c r="ENC201" s="0"/>
      <c r="END201" s="0"/>
      <c r="ENE201" s="0"/>
      <c r="ENF201" s="0"/>
      <c r="ENG201" s="0"/>
      <c r="ENH201" s="0"/>
      <c r="ENI201" s="0"/>
      <c r="ENJ201" s="0"/>
      <c r="ENK201" s="0"/>
      <c r="ENL201" s="0"/>
      <c r="ENM201" s="0"/>
      <c r="ENN201" s="0"/>
      <c r="ENO201" s="0"/>
      <c r="ENP201" s="0"/>
      <c r="ENQ201" s="0"/>
      <c r="ENR201" s="0"/>
      <c r="ENS201" s="0"/>
      <c r="ENT201" s="0"/>
      <c r="ENU201" s="0"/>
      <c r="ENV201" s="0"/>
      <c r="ENW201" s="0"/>
      <c r="ENX201" s="0"/>
      <c r="ENY201" s="0"/>
      <c r="ENZ201" s="0"/>
      <c r="EOA201" s="0"/>
      <c r="EOB201" s="0"/>
      <c r="EOC201" s="0"/>
      <c r="EOD201" s="0"/>
      <c r="EOE201" s="0"/>
      <c r="EOF201" s="0"/>
      <c r="EOG201" s="0"/>
      <c r="EOH201" s="0"/>
      <c r="EOI201" s="0"/>
      <c r="EOJ201" s="0"/>
      <c r="EOK201" s="0"/>
      <c r="EOL201" s="0"/>
      <c r="EOM201" s="0"/>
      <c r="EON201" s="0"/>
      <c r="EOO201" s="0"/>
      <c r="EOP201" s="0"/>
      <c r="EOQ201" s="0"/>
      <c r="EOR201" s="0"/>
      <c r="EOS201" s="0"/>
      <c r="EOT201" s="0"/>
      <c r="EOU201" s="0"/>
      <c r="EOV201" s="0"/>
      <c r="EOW201" s="0"/>
      <c r="EOX201" s="0"/>
      <c r="EOY201" s="0"/>
      <c r="EOZ201" s="0"/>
      <c r="EPA201" s="0"/>
      <c r="EPB201" s="0"/>
      <c r="EPC201" s="0"/>
      <c r="EPD201" s="0"/>
      <c r="EPE201" s="0"/>
      <c r="EPF201" s="0"/>
      <c r="EPG201" s="0"/>
      <c r="EPH201" s="0"/>
      <c r="EPI201" s="0"/>
      <c r="EPJ201" s="0"/>
      <c r="EPK201" s="0"/>
      <c r="EPL201" s="0"/>
      <c r="EPM201" s="0"/>
      <c r="EPN201" s="0"/>
      <c r="EPO201" s="0"/>
      <c r="EPP201" s="0"/>
      <c r="EPQ201" s="0"/>
      <c r="EPR201" s="0"/>
      <c r="EPS201" s="0"/>
      <c r="EPT201" s="0"/>
      <c r="EPU201" s="0"/>
      <c r="EPV201" s="0"/>
      <c r="EPW201" s="0"/>
      <c r="EPX201" s="0"/>
      <c r="EPY201" s="0"/>
      <c r="EPZ201" s="0"/>
      <c r="EQA201" s="0"/>
      <c r="EQB201" s="0"/>
      <c r="EQC201" s="0"/>
      <c r="EQD201" s="0"/>
      <c r="EQE201" s="0"/>
      <c r="EQF201" s="0"/>
      <c r="EQG201" s="0"/>
      <c r="EQH201" s="0"/>
      <c r="EQI201" s="0"/>
      <c r="EQJ201" s="0"/>
      <c r="EQK201" s="0"/>
      <c r="EQL201" s="0"/>
      <c r="EQM201" s="0"/>
      <c r="EQN201" s="0"/>
      <c r="EQO201" s="0"/>
      <c r="EQP201" s="0"/>
      <c r="EQQ201" s="0"/>
      <c r="EQR201" s="0"/>
      <c r="EQS201" s="0"/>
      <c r="EQT201" s="0"/>
      <c r="EQU201" s="0"/>
      <c r="EQV201" s="0"/>
      <c r="EQW201" s="0"/>
      <c r="EQX201" s="0"/>
      <c r="EQY201" s="0"/>
      <c r="EQZ201" s="0"/>
      <c r="ERA201" s="0"/>
      <c r="ERB201" s="0"/>
      <c r="ERC201" s="0"/>
      <c r="ERD201" s="0"/>
      <c r="ERE201" s="0"/>
      <c r="ERF201" s="0"/>
      <c r="ERG201" s="0"/>
      <c r="ERH201" s="0"/>
      <c r="ERI201" s="0"/>
      <c r="ERJ201" s="0"/>
      <c r="ERK201" s="0"/>
      <c r="ERL201" s="0"/>
      <c r="ERM201" s="0"/>
      <c r="ERN201" s="0"/>
      <c r="ERO201" s="0"/>
      <c r="ERP201" s="0"/>
      <c r="ERQ201" s="0"/>
      <c r="ERR201" s="0"/>
      <c r="ERS201" s="0"/>
      <c r="ERT201" s="0"/>
      <c r="ERU201" s="0"/>
      <c r="ERV201" s="0"/>
      <c r="ERW201" s="0"/>
      <c r="ERX201" s="0"/>
      <c r="ERY201" s="0"/>
      <c r="ERZ201" s="0"/>
      <c r="ESA201" s="0"/>
      <c r="ESB201" s="0"/>
      <c r="ESC201" s="0"/>
      <c r="ESD201" s="0"/>
      <c r="ESE201" s="0"/>
      <c r="ESF201" s="0"/>
      <c r="ESG201" s="0"/>
      <c r="ESH201" s="0"/>
      <c r="ESI201" s="0"/>
      <c r="ESJ201" s="0"/>
      <c r="ESK201" s="0"/>
      <c r="ESL201" s="0"/>
      <c r="ESM201" s="0"/>
      <c r="ESN201" s="0"/>
      <c r="ESO201" s="0"/>
      <c r="ESP201" s="0"/>
      <c r="ESQ201" s="0"/>
      <c r="ESR201" s="0"/>
      <c r="ESS201" s="0"/>
      <c r="EST201" s="0"/>
      <c r="ESU201" s="0"/>
      <c r="ESV201" s="0"/>
      <c r="ESW201" s="0"/>
      <c r="ESX201" s="0"/>
      <c r="ESY201" s="0"/>
      <c r="ESZ201" s="0"/>
      <c r="ETA201" s="0"/>
      <c r="ETB201" s="0"/>
      <c r="ETC201" s="0"/>
      <c r="ETD201" s="0"/>
      <c r="ETE201" s="0"/>
      <c r="ETF201" s="0"/>
      <c r="ETG201" s="0"/>
      <c r="ETH201" s="0"/>
      <c r="ETI201" s="0"/>
      <c r="ETJ201" s="0"/>
      <c r="ETK201" s="0"/>
      <c r="ETL201" s="0"/>
      <c r="ETM201" s="0"/>
      <c r="ETN201" s="0"/>
      <c r="ETO201" s="0"/>
      <c r="ETP201" s="0"/>
      <c r="ETQ201" s="0"/>
      <c r="ETR201" s="0"/>
      <c r="ETS201" s="0"/>
      <c r="ETT201" s="0"/>
      <c r="ETU201" s="0"/>
      <c r="ETV201" s="0"/>
      <c r="ETW201" s="0"/>
      <c r="ETX201" s="0"/>
      <c r="ETY201" s="0"/>
      <c r="ETZ201" s="0"/>
      <c r="EUA201" s="0"/>
      <c r="EUB201" s="0"/>
      <c r="EUC201" s="0"/>
      <c r="EUD201" s="0"/>
      <c r="EUE201" s="0"/>
      <c r="EUF201" s="0"/>
      <c r="EUG201" s="0"/>
      <c r="EUH201" s="0"/>
      <c r="EUI201" s="0"/>
      <c r="EUJ201" s="0"/>
      <c r="EUK201" s="0"/>
      <c r="EUL201" s="0"/>
      <c r="EUM201" s="0"/>
      <c r="EUN201" s="0"/>
      <c r="EUO201" s="0"/>
      <c r="EUP201" s="0"/>
      <c r="EUQ201" s="0"/>
      <c r="EUR201" s="0"/>
      <c r="EUS201" s="0"/>
      <c r="EUT201" s="0"/>
      <c r="EUU201" s="0"/>
      <c r="EUV201" s="0"/>
      <c r="EUW201" s="0"/>
      <c r="EUX201" s="0"/>
      <c r="EUY201" s="0"/>
      <c r="EUZ201" s="0"/>
      <c r="EVA201" s="0"/>
      <c r="EVB201" s="0"/>
      <c r="EVC201" s="0"/>
      <c r="EVD201" s="0"/>
      <c r="EVE201" s="0"/>
      <c r="EVF201" s="0"/>
      <c r="EVG201" s="0"/>
      <c r="EVH201" s="0"/>
      <c r="EVI201" s="0"/>
      <c r="EVJ201" s="0"/>
      <c r="EVK201" s="0"/>
      <c r="EVL201" s="0"/>
      <c r="EVM201" s="0"/>
      <c r="EVN201" s="0"/>
      <c r="EVO201" s="0"/>
      <c r="EVP201" s="0"/>
      <c r="EVQ201" s="0"/>
      <c r="EVR201" s="0"/>
      <c r="EVS201" s="0"/>
      <c r="EVT201" s="0"/>
      <c r="EVU201" s="0"/>
      <c r="EVV201" s="0"/>
      <c r="EVW201" s="0"/>
      <c r="EVX201" s="0"/>
      <c r="EVY201" s="0"/>
      <c r="EVZ201" s="0"/>
      <c r="EWA201" s="0"/>
      <c r="EWB201" s="0"/>
      <c r="EWC201" s="0"/>
      <c r="EWD201" s="0"/>
      <c r="EWE201" s="0"/>
      <c r="EWF201" s="0"/>
      <c r="EWG201" s="0"/>
      <c r="EWH201" s="0"/>
      <c r="EWI201" s="0"/>
      <c r="EWJ201" s="0"/>
      <c r="EWK201" s="0"/>
      <c r="EWL201" s="0"/>
      <c r="EWM201" s="0"/>
      <c r="EWN201" s="0"/>
      <c r="EWO201" s="0"/>
      <c r="EWP201" s="0"/>
      <c r="EWQ201" s="0"/>
      <c r="EWR201" s="0"/>
      <c r="EWS201" s="0"/>
      <c r="EWT201" s="0"/>
      <c r="EWU201" s="0"/>
      <c r="EWV201" s="0"/>
      <c r="EWW201" s="0"/>
      <c r="EWX201" s="0"/>
      <c r="EWY201" s="0"/>
      <c r="EWZ201" s="0"/>
      <c r="EXA201" s="0"/>
      <c r="EXB201" s="0"/>
      <c r="EXC201" s="0"/>
      <c r="EXD201" s="0"/>
      <c r="EXE201" s="0"/>
      <c r="EXF201" s="0"/>
      <c r="EXG201" s="0"/>
      <c r="EXH201" s="0"/>
      <c r="EXI201" s="0"/>
      <c r="EXJ201" s="0"/>
      <c r="EXK201" s="0"/>
      <c r="EXL201" s="0"/>
      <c r="EXM201" s="0"/>
      <c r="EXN201" s="0"/>
      <c r="EXO201" s="0"/>
      <c r="EXP201" s="0"/>
      <c r="EXQ201" s="0"/>
      <c r="EXR201" s="0"/>
      <c r="EXS201" s="0"/>
      <c r="EXT201" s="0"/>
      <c r="EXU201" s="0"/>
      <c r="EXV201" s="0"/>
      <c r="EXW201" s="0"/>
      <c r="EXX201" s="0"/>
      <c r="EXY201" s="0"/>
      <c r="EXZ201" s="0"/>
      <c r="EYA201" s="0"/>
      <c r="EYB201" s="0"/>
      <c r="EYC201" s="0"/>
      <c r="EYD201" s="0"/>
      <c r="EYE201" s="0"/>
      <c r="EYF201" s="0"/>
      <c r="EYG201" s="0"/>
      <c r="EYH201" s="0"/>
      <c r="EYI201" s="0"/>
      <c r="EYJ201" s="0"/>
      <c r="EYK201" s="0"/>
      <c r="EYL201" s="0"/>
      <c r="EYM201" s="0"/>
      <c r="EYN201" s="0"/>
      <c r="EYO201" s="0"/>
      <c r="EYP201" s="0"/>
      <c r="EYQ201" s="0"/>
      <c r="EYR201" s="0"/>
      <c r="EYS201" s="0"/>
      <c r="EYT201" s="0"/>
      <c r="EYU201" s="0"/>
      <c r="EYV201" s="0"/>
      <c r="EYW201" s="0"/>
      <c r="EYX201" s="0"/>
      <c r="EYY201" s="0"/>
      <c r="EYZ201" s="0"/>
      <c r="EZA201" s="0"/>
      <c r="EZB201" s="0"/>
      <c r="EZC201" s="0"/>
      <c r="EZD201" s="0"/>
      <c r="EZE201" s="0"/>
      <c r="EZF201" s="0"/>
      <c r="EZG201" s="0"/>
      <c r="EZH201" s="0"/>
      <c r="EZI201" s="0"/>
      <c r="EZJ201" s="0"/>
      <c r="EZK201" s="0"/>
      <c r="EZL201" s="0"/>
      <c r="EZM201" s="0"/>
      <c r="EZN201" s="0"/>
      <c r="EZO201" s="0"/>
      <c r="EZP201" s="0"/>
      <c r="EZQ201" s="0"/>
      <c r="EZR201" s="0"/>
      <c r="EZS201" s="0"/>
      <c r="EZT201" s="0"/>
      <c r="EZU201" s="0"/>
      <c r="EZV201" s="0"/>
      <c r="EZW201" s="0"/>
      <c r="EZX201" s="0"/>
      <c r="EZY201" s="0"/>
      <c r="EZZ201" s="0"/>
      <c r="FAA201" s="0"/>
      <c r="FAB201" s="0"/>
      <c r="FAC201" s="0"/>
      <c r="FAD201" s="0"/>
      <c r="FAE201" s="0"/>
      <c r="FAF201" s="0"/>
      <c r="FAG201" s="0"/>
      <c r="FAH201" s="0"/>
      <c r="FAI201" s="0"/>
      <c r="FAJ201" s="0"/>
      <c r="FAK201" s="0"/>
      <c r="FAL201" s="0"/>
      <c r="FAM201" s="0"/>
      <c r="FAN201" s="0"/>
      <c r="FAO201" s="0"/>
      <c r="FAP201" s="0"/>
      <c r="FAQ201" s="0"/>
      <c r="FAR201" s="0"/>
      <c r="FAS201" s="0"/>
      <c r="FAT201" s="0"/>
      <c r="FAU201" s="0"/>
      <c r="FAV201" s="0"/>
      <c r="FAW201" s="0"/>
      <c r="FAX201" s="0"/>
      <c r="FAY201" s="0"/>
      <c r="FAZ201" s="0"/>
      <c r="FBA201" s="0"/>
      <c r="FBB201" s="0"/>
      <c r="FBC201" s="0"/>
      <c r="FBD201" s="0"/>
      <c r="FBE201" s="0"/>
      <c r="FBF201" s="0"/>
      <c r="FBG201" s="0"/>
      <c r="FBH201" s="0"/>
      <c r="FBI201" s="0"/>
      <c r="FBJ201" s="0"/>
      <c r="FBK201" s="0"/>
      <c r="FBL201" s="0"/>
      <c r="FBM201" s="0"/>
      <c r="FBN201" s="0"/>
      <c r="FBO201" s="0"/>
      <c r="FBP201" s="0"/>
      <c r="FBQ201" s="0"/>
      <c r="FBR201" s="0"/>
      <c r="FBS201" s="0"/>
      <c r="FBT201" s="0"/>
      <c r="FBU201" s="0"/>
      <c r="FBV201" s="0"/>
      <c r="FBW201" s="0"/>
      <c r="FBX201" s="0"/>
      <c r="FBY201" s="0"/>
      <c r="FBZ201" s="0"/>
      <c r="FCA201" s="0"/>
      <c r="FCB201" s="0"/>
      <c r="FCC201" s="0"/>
      <c r="FCD201" s="0"/>
      <c r="FCE201" s="0"/>
      <c r="FCF201" s="0"/>
      <c r="FCG201" s="0"/>
      <c r="FCH201" s="0"/>
      <c r="FCI201" s="0"/>
      <c r="FCJ201" s="0"/>
      <c r="FCK201" s="0"/>
      <c r="FCL201" s="0"/>
      <c r="FCM201" s="0"/>
      <c r="FCN201" s="0"/>
      <c r="FCO201" s="0"/>
      <c r="FCP201" s="0"/>
      <c r="FCQ201" s="0"/>
      <c r="FCR201" s="0"/>
      <c r="FCS201" s="0"/>
      <c r="FCT201" s="0"/>
      <c r="FCU201" s="0"/>
      <c r="FCV201" s="0"/>
      <c r="FCW201" s="0"/>
      <c r="FCX201" s="0"/>
      <c r="FCY201" s="0"/>
      <c r="FCZ201" s="0"/>
      <c r="FDA201" s="0"/>
      <c r="FDB201" s="0"/>
      <c r="FDC201" s="0"/>
      <c r="FDD201" s="0"/>
      <c r="FDE201" s="0"/>
      <c r="FDF201" s="0"/>
      <c r="FDG201" s="0"/>
      <c r="FDH201" s="0"/>
      <c r="FDI201" s="0"/>
      <c r="FDJ201" s="0"/>
      <c r="FDK201" s="0"/>
      <c r="FDL201" s="0"/>
      <c r="FDM201" s="0"/>
      <c r="FDN201" s="0"/>
      <c r="FDO201" s="0"/>
      <c r="FDP201" s="0"/>
      <c r="FDQ201" s="0"/>
      <c r="FDR201" s="0"/>
      <c r="FDS201" s="0"/>
      <c r="FDT201" s="0"/>
      <c r="FDU201" s="0"/>
      <c r="FDV201" s="0"/>
      <c r="FDW201" s="0"/>
      <c r="FDX201" s="0"/>
      <c r="FDY201" s="0"/>
      <c r="FDZ201" s="0"/>
      <c r="FEA201" s="0"/>
      <c r="FEB201" s="0"/>
      <c r="FEC201" s="0"/>
      <c r="FED201" s="0"/>
      <c r="FEE201" s="0"/>
      <c r="FEF201" s="0"/>
      <c r="FEG201" s="0"/>
      <c r="FEH201" s="0"/>
      <c r="FEI201" s="0"/>
      <c r="FEJ201" s="0"/>
      <c r="FEK201" s="0"/>
      <c r="FEL201" s="0"/>
      <c r="FEM201" s="0"/>
      <c r="FEN201" s="0"/>
      <c r="FEO201" s="0"/>
      <c r="FEP201" s="0"/>
      <c r="FEQ201" s="0"/>
      <c r="FER201" s="0"/>
      <c r="FES201" s="0"/>
      <c r="FET201" s="0"/>
      <c r="FEU201" s="0"/>
      <c r="FEV201" s="0"/>
      <c r="FEW201" s="0"/>
      <c r="FEX201" s="0"/>
      <c r="FEY201" s="0"/>
      <c r="FEZ201" s="0"/>
      <c r="FFA201" s="0"/>
      <c r="FFB201" s="0"/>
      <c r="FFC201" s="0"/>
      <c r="FFD201" s="0"/>
      <c r="FFE201" s="0"/>
      <c r="FFF201" s="0"/>
      <c r="FFG201" s="0"/>
      <c r="FFH201" s="0"/>
      <c r="FFI201" s="0"/>
      <c r="FFJ201" s="0"/>
      <c r="FFK201" s="0"/>
      <c r="FFL201" s="0"/>
      <c r="FFM201" s="0"/>
      <c r="FFN201" s="0"/>
      <c r="FFO201" s="0"/>
      <c r="FFP201" s="0"/>
      <c r="FFQ201" s="0"/>
      <c r="FFR201" s="0"/>
      <c r="FFS201" s="0"/>
      <c r="FFT201" s="0"/>
      <c r="FFU201" s="0"/>
      <c r="FFV201" s="0"/>
      <c r="FFW201" s="0"/>
      <c r="FFX201" s="0"/>
      <c r="FFY201" s="0"/>
      <c r="FFZ201" s="0"/>
      <c r="FGA201" s="0"/>
      <c r="FGB201" s="0"/>
      <c r="FGC201" s="0"/>
      <c r="FGD201" s="0"/>
      <c r="FGE201" s="0"/>
      <c r="FGF201" s="0"/>
      <c r="FGG201" s="0"/>
      <c r="FGH201" s="0"/>
      <c r="FGI201" s="0"/>
      <c r="FGJ201" s="0"/>
      <c r="FGK201" s="0"/>
      <c r="FGL201" s="0"/>
      <c r="FGM201" s="0"/>
      <c r="FGN201" s="0"/>
      <c r="FGO201" s="0"/>
      <c r="FGP201" s="0"/>
      <c r="FGQ201" s="0"/>
      <c r="FGR201" s="0"/>
      <c r="FGS201" s="0"/>
      <c r="FGT201" s="0"/>
      <c r="FGU201" s="0"/>
      <c r="FGV201" s="0"/>
      <c r="FGW201" s="0"/>
      <c r="FGX201" s="0"/>
      <c r="FGY201" s="0"/>
      <c r="FGZ201" s="0"/>
      <c r="FHA201" s="0"/>
      <c r="FHB201" s="0"/>
      <c r="FHC201" s="0"/>
      <c r="FHD201" s="0"/>
      <c r="FHE201" s="0"/>
      <c r="FHF201" s="0"/>
      <c r="FHG201" s="0"/>
      <c r="FHH201" s="0"/>
      <c r="FHI201" s="0"/>
      <c r="FHJ201" s="0"/>
      <c r="FHK201" s="0"/>
      <c r="FHL201" s="0"/>
      <c r="FHM201" s="0"/>
      <c r="FHN201" s="0"/>
      <c r="FHO201" s="0"/>
      <c r="FHP201" s="0"/>
      <c r="FHQ201" s="0"/>
      <c r="FHR201" s="0"/>
      <c r="FHS201" s="0"/>
      <c r="FHT201" s="0"/>
      <c r="FHU201" s="0"/>
      <c r="FHV201" s="0"/>
      <c r="FHW201" s="0"/>
      <c r="FHX201" s="0"/>
      <c r="FHY201" s="0"/>
      <c r="FHZ201" s="0"/>
      <c r="FIA201" s="0"/>
      <c r="FIB201" s="0"/>
      <c r="FIC201" s="0"/>
      <c r="FID201" s="0"/>
      <c r="FIE201" s="0"/>
      <c r="FIF201" s="0"/>
      <c r="FIG201" s="0"/>
      <c r="FIH201" s="0"/>
      <c r="FII201" s="0"/>
      <c r="FIJ201" s="0"/>
      <c r="FIK201" s="0"/>
      <c r="FIL201" s="0"/>
      <c r="FIM201" s="0"/>
      <c r="FIN201" s="0"/>
      <c r="FIO201" s="0"/>
      <c r="FIP201" s="0"/>
      <c r="FIQ201" s="0"/>
      <c r="FIR201" s="0"/>
      <c r="FIS201" s="0"/>
      <c r="FIT201" s="0"/>
      <c r="FIU201" s="0"/>
      <c r="FIV201" s="0"/>
      <c r="FIW201" s="0"/>
      <c r="FIX201" s="0"/>
      <c r="FIY201" s="0"/>
      <c r="FIZ201" s="0"/>
      <c r="FJA201" s="0"/>
      <c r="FJB201" s="0"/>
      <c r="FJC201" s="0"/>
      <c r="FJD201" s="0"/>
      <c r="FJE201" s="0"/>
      <c r="FJF201" s="0"/>
      <c r="FJG201" s="0"/>
      <c r="FJH201" s="0"/>
      <c r="FJI201" s="0"/>
      <c r="FJJ201" s="0"/>
      <c r="FJK201" s="0"/>
      <c r="FJL201" s="0"/>
      <c r="FJM201" s="0"/>
      <c r="FJN201" s="0"/>
      <c r="FJO201" s="0"/>
      <c r="FJP201" s="0"/>
      <c r="FJQ201" s="0"/>
      <c r="FJR201" s="0"/>
      <c r="FJS201" s="0"/>
      <c r="FJT201" s="0"/>
      <c r="FJU201" s="0"/>
      <c r="FJV201" s="0"/>
      <c r="FJW201" s="0"/>
      <c r="FJX201" s="0"/>
      <c r="FJY201" s="0"/>
      <c r="FJZ201" s="0"/>
      <c r="FKA201" s="0"/>
      <c r="FKB201" s="0"/>
      <c r="FKC201" s="0"/>
      <c r="FKD201" s="0"/>
      <c r="FKE201" s="0"/>
      <c r="FKF201" s="0"/>
      <c r="FKG201" s="0"/>
      <c r="FKH201" s="0"/>
      <c r="FKI201" s="0"/>
      <c r="FKJ201" s="0"/>
      <c r="FKK201" s="0"/>
      <c r="FKL201" s="0"/>
      <c r="FKM201" s="0"/>
      <c r="FKN201" s="0"/>
      <c r="FKO201" s="0"/>
      <c r="FKP201" s="0"/>
      <c r="FKQ201" s="0"/>
      <c r="FKR201" s="0"/>
      <c r="FKS201" s="0"/>
      <c r="FKT201" s="0"/>
      <c r="FKU201" s="0"/>
      <c r="FKV201" s="0"/>
      <c r="FKW201" s="0"/>
      <c r="FKX201" s="0"/>
      <c r="FKY201" s="0"/>
      <c r="FKZ201" s="0"/>
      <c r="FLA201" s="0"/>
      <c r="FLB201" s="0"/>
      <c r="FLC201" s="0"/>
      <c r="FLD201" s="0"/>
      <c r="FLE201" s="0"/>
      <c r="FLF201" s="0"/>
      <c r="FLG201" s="0"/>
      <c r="FLH201" s="0"/>
      <c r="FLI201" s="0"/>
      <c r="FLJ201" s="0"/>
      <c r="FLK201" s="0"/>
      <c r="FLL201" s="0"/>
      <c r="FLM201" s="0"/>
      <c r="FLN201" s="0"/>
      <c r="FLO201" s="0"/>
      <c r="FLP201" s="0"/>
      <c r="FLQ201" s="0"/>
      <c r="FLR201" s="0"/>
      <c r="FLS201" s="0"/>
      <c r="FLT201" s="0"/>
      <c r="FLU201" s="0"/>
      <c r="FLV201" s="0"/>
      <c r="FLW201" s="0"/>
      <c r="FLX201" s="0"/>
      <c r="FLY201" s="0"/>
      <c r="FLZ201" s="0"/>
      <c r="FMA201" s="0"/>
      <c r="FMB201" s="0"/>
      <c r="FMC201" s="0"/>
      <c r="FMD201" s="0"/>
      <c r="FME201" s="0"/>
      <c r="FMF201" s="0"/>
      <c r="FMG201" s="0"/>
      <c r="FMH201" s="0"/>
      <c r="FMI201" s="0"/>
      <c r="FMJ201" s="0"/>
      <c r="FMK201" s="0"/>
      <c r="FML201" s="0"/>
      <c r="FMM201" s="0"/>
      <c r="FMN201" s="0"/>
      <c r="FMO201" s="0"/>
      <c r="FMP201" s="0"/>
      <c r="FMQ201" s="0"/>
      <c r="FMR201" s="0"/>
      <c r="FMS201" s="0"/>
      <c r="FMT201" s="0"/>
      <c r="FMU201" s="0"/>
      <c r="FMV201" s="0"/>
      <c r="FMW201" s="0"/>
      <c r="FMX201" s="0"/>
      <c r="FMY201" s="0"/>
      <c r="FMZ201" s="0"/>
      <c r="FNA201" s="0"/>
      <c r="FNB201" s="0"/>
      <c r="FNC201" s="0"/>
      <c r="FND201" s="0"/>
      <c r="FNE201" s="0"/>
      <c r="FNF201" s="0"/>
      <c r="FNG201" s="0"/>
      <c r="FNH201" s="0"/>
      <c r="FNI201" s="0"/>
      <c r="FNJ201" s="0"/>
      <c r="FNK201" s="0"/>
      <c r="FNL201" s="0"/>
      <c r="FNM201" s="0"/>
      <c r="FNN201" s="0"/>
      <c r="FNO201" s="0"/>
      <c r="FNP201" s="0"/>
      <c r="FNQ201" s="0"/>
      <c r="FNR201" s="0"/>
      <c r="FNS201" s="0"/>
      <c r="FNT201" s="0"/>
      <c r="FNU201" s="0"/>
      <c r="FNV201" s="0"/>
      <c r="FNW201" s="0"/>
      <c r="FNX201" s="0"/>
      <c r="FNY201" s="0"/>
      <c r="FNZ201" s="0"/>
      <c r="FOA201" s="0"/>
      <c r="FOB201" s="0"/>
      <c r="FOC201" s="0"/>
      <c r="FOD201" s="0"/>
      <c r="FOE201" s="0"/>
      <c r="FOF201" s="0"/>
      <c r="FOG201" s="0"/>
      <c r="FOH201" s="0"/>
      <c r="FOI201" s="0"/>
      <c r="FOJ201" s="0"/>
      <c r="FOK201" s="0"/>
      <c r="FOL201" s="0"/>
      <c r="FOM201" s="0"/>
      <c r="FON201" s="0"/>
      <c r="FOO201" s="0"/>
      <c r="FOP201" s="0"/>
      <c r="FOQ201" s="0"/>
      <c r="FOR201" s="0"/>
      <c r="FOS201" s="0"/>
      <c r="FOT201" s="0"/>
      <c r="FOU201" s="0"/>
      <c r="FOV201" s="0"/>
      <c r="FOW201" s="0"/>
      <c r="FOX201" s="0"/>
      <c r="FOY201" s="0"/>
      <c r="FOZ201" s="0"/>
      <c r="FPA201" s="0"/>
      <c r="FPB201" s="0"/>
      <c r="FPC201" s="0"/>
      <c r="FPD201" s="0"/>
      <c r="FPE201" s="0"/>
      <c r="FPF201" s="0"/>
      <c r="FPG201" s="0"/>
      <c r="FPH201" s="0"/>
      <c r="FPI201" s="0"/>
      <c r="FPJ201" s="0"/>
      <c r="FPK201" s="0"/>
      <c r="FPL201" s="0"/>
      <c r="FPM201" s="0"/>
      <c r="FPN201" s="0"/>
      <c r="FPO201" s="0"/>
      <c r="FPP201" s="0"/>
      <c r="FPQ201" s="0"/>
      <c r="FPR201" s="0"/>
      <c r="FPS201" s="0"/>
      <c r="FPT201" s="0"/>
      <c r="FPU201" s="0"/>
      <c r="FPV201" s="0"/>
      <c r="FPW201" s="0"/>
      <c r="FPX201" s="0"/>
      <c r="FPY201" s="0"/>
      <c r="FPZ201" s="0"/>
      <c r="FQA201" s="0"/>
      <c r="FQB201" s="0"/>
      <c r="FQC201" s="0"/>
      <c r="FQD201" s="0"/>
      <c r="FQE201" s="0"/>
      <c r="FQF201" s="0"/>
      <c r="FQG201" s="0"/>
      <c r="FQH201" s="0"/>
      <c r="FQI201" s="0"/>
      <c r="FQJ201" s="0"/>
      <c r="FQK201" s="0"/>
      <c r="FQL201" s="0"/>
      <c r="FQM201" s="0"/>
      <c r="FQN201" s="0"/>
      <c r="FQO201" s="0"/>
      <c r="FQP201" s="0"/>
      <c r="FQQ201" s="0"/>
      <c r="FQR201" s="0"/>
      <c r="FQS201" s="0"/>
      <c r="FQT201" s="0"/>
      <c r="FQU201" s="0"/>
      <c r="FQV201" s="0"/>
      <c r="FQW201" s="0"/>
      <c r="FQX201" s="0"/>
      <c r="FQY201" s="0"/>
      <c r="FQZ201" s="0"/>
      <c r="FRA201" s="0"/>
      <c r="FRB201" s="0"/>
      <c r="FRC201" s="0"/>
      <c r="FRD201" s="0"/>
      <c r="FRE201" s="0"/>
      <c r="FRF201" s="0"/>
      <c r="FRG201" s="0"/>
      <c r="FRH201" s="0"/>
      <c r="FRI201" s="0"/>
      <c r="FRJ201" s="0"/>
      <c r="FRK201" s="0"/>
      <c r="FRL201" s="0"/>
      <c r="FRM201" s="0"/>
      <c r="FRN201" s="0"/>
      <c r="FRO201" s="0"/>
      <c r="FRP201" s="0"/>
      <c r="FRQ201" s="0"/>
      <c r="FRR201" s="0"/>
      <c r="FRS201" s="0"/>
      <c r="FRT201" s="0"/>
      <c r="FRU201" s="0"/>
      <c r="FRV201" s="0"/>
      <c r="FRW201" s="0"/>
      <c r="FRX201" s="0"/>
      <c r="FRY201" s="0"/>
      <c r="FRZ201" s="0"/>
      <c r="FSA201" s="0"/>
      <c r="FSB201" s="0"/>
      <c r="FSC201" s="0"/>
      <c r="FSD201" s="0"/>
      <c r="FSE201" s="0"/>
      <c r="FSF201" s="0"/>
      <c r="FSG201" s="0"/>
      <c r="FSH201" s="0"/>
      <c r="FSI201" s="0"/>
      <c r="FSJ201" s="0"/>
      <c r="FSK201" s="0"/>
      <c r="FSL201" s="0"/>
      <c r="FSM201" s="0"/>
      <c r="FSN201" s="0"/>
      <c r="FSO201" s="0"/>
      <c r="FSP201" s="0"/>
      <c r="FSQ201" s="0"/>
      <c r="FSR201" s="0"/>
      <c r="FSS201" s="0"/>
      <c r="FST201" s="0"/>
      <c r="FSU201" s="0"/>
      <c r="FSV201" s="0"/>
      <c r="FSW201" s="0"/>
      <c r="FSX201" s="0"/>
      <c r="FSY201" s="0"/>
      <c r="FSZ201" s="0"/>
      <c r="FTA201" s="0"/>
      <c r="FTB201" s="0"/>
      <c r="FTC201" s="0"/>
      <c r="FTD201" s="0"/>
      <c r="FTE201" s="0"/>
      <c r="FTF201" s="0"/>
      <c r="FTG201" s="0"/>
      <c r="FTH201" s="0"/>
      <c r="FTI201" s="0"/>
      <c r="FTJ201" s="0"/>
      <c r="FTK201" s="0"/>
      <c r="FTL201" s="0"/>
      <c r="FTM201" s="0"/>
      <c r="FTN201" s="0"/>
      <c r="FTO201" s="0"/>
      <c r="FTP201" s="0"/>
      <c r="FTQ201" s="0"/>
      <c r="FTR201" s="0"/>
      <c r="FTS201" s="0"/>
      <c r="FTT201" s="0"/>
      <c r="FTU201" s="0"/>
      <c r="FTV201" s="0"/>
      <c r="FTW201" s="0"/>
      <c r="FTX201" s="0"/>
      <c r="FTY201" s="0"/>
      <c r="FTZ201" s="0"/>
      <c r="FUA201" s="0"/>
      <c r="FUB201" s="0"/>
      <c r="FUC201" s="0"/>
      <c r="FUD201" s="0"/>
      <c r="FUE201" s="0"/>
      <c r="FUF201" s="0"/>
      <c r="FUG201" s="0"/>
      <c r="FUH201" s="0"/>
      <c r="FUI201" s="0"/>
      <c r="FUJ201" s="0"/>
      <c r="FUK201" s="0"/>
      <c r="FUL201" s="0"/>
      <c r="FUM201" s="0"/>
      <c r="FUN201" s="0"/>
      <c r="FUO201" s="0"/>
      <c r="FUP201" s="0"/>
      <c r="FUQ201" s="0"/>
      <c r="FUR201" s="0"/>
      <c r="FUS201" s="0"/>
      <c r="FUT201" s="0"/>
      <c r="FUU201" s="0"/>
      <c r="FUV201" s="0"/>
      <c r="FUW201" s="0"/>
      <c r="FUX201" s="0"/>
      <c r="FUY201" s="0"/>
      <c r="FUZ201" s="0"/>
      <c r="FVA201" s="0"/>
      <c r="FVB201" s="0"/>
      <c r="FVC201" s="0"/>
      <c r="FVD201" s="0"/>
      <c r="FVE201" s="0"/>
      <c r="FVF201" s="0"/>
      <c r="FVG201" s="0"/>
      <c r="FVH201" s="0"/>
      <c r="FVI201" s="0"/>
      <c r="FVJ201" s="0"/>
      <c r="FVK201" s="0"/>
      <c r="FVL201" s="0"/>
      <c r="FVM201" s="0"/>
      <c r="FVN201" s="0"/>
      <c r="FVO201" s="0"/>
      <c r="FVP201" s="0"/>
      <c r="FVQ201" s="0"/>
      <c r="FVR201" s="0"/>
      <c r="FVS201" s="0"/>
      <c r="FVT201" s="0"/>
      <c r="FVU201" s="0"/>
      <c r="FVV201" s="0"/>
      <c r="FVW201" s="0"/>
      <c r="FVX201" s="0"/>
      <c r="FVY201" s="0"/>
      <c r="FVZ201" s="0"/>
      <c r="FWA201" s="0"/>
      <c r="FWB201" s="0"/>
      <c r="FWC201" s="0"/>
      <c r="FWD201" s="0"/>
      <c r="FWE201" s="0"/>
      <c r="FWF201" s="0"/>
      <c r="FWG201" s="0"/>
      <c r="FWH201" s="0"/>
      <c r="FWI201" s="0"/>
      <c r="FWJ201" s="0"/>
      <c r="FWK201" s="0"/>
      <c r="FWL201" s="0"/>
      <c r="FWM201" s="0"/>
      <c r="FWN201" s="0"/>
      <c r="FWO201" s="0"/>
      <c r="FWP201" s="0"/>
      <c r="FWQ201" s="0"/>
      <c r="FWR201" s="0"/>
      <c r="FWS201" s="0"/>
      <c r="FWT201" s="0"/>
      <c r="FWU201" s="0"/>
      <c r="FWV201" s="0"/>
      <c r="FWW201" s="0"/>
      <c r="FWX201" s="0"/>
      <c r="FWY201" s="0"/>
      <c r="FWZ201" s="0"/>
      <c r="FXA201" s="0"/>
      <c r="FXB201" s="0"/>
      <c r="FXC201" s="0"/>
      <c r="FXD201" s="0"/>
      <c r="FXE201" s="0"/>
      <c r="FXF201" s="0"/>
      <c r="FXG201" s="0"/>
      <c r="FXH201" s="0"/>
      <c r="FXI201" s="0"/>
      <c r="FXJ201" s="0"/>
      <c r="FXK201" s="0"/>
      <c r="FXL201" s="0"/>
      <c r="FXM201" s="0"/>
      <c r="FXN201" s="0"/>
      <c r="FXO201" s="0"/>
      <c r="FXP201" s="0"/>
      <c r="FXQ201" s="0"/>
      <c r="FXR201" s="0"/>
      <c r="FXS201" s="0"/>
      <c r="FXT201" s="0"/>
      <c r="FXU201" s="0"/>
      <c r="FXV201" s="0"/>
      <c r="FXW201" s="0"/>
      <c r="FXX201" s="0"/>
      <c r="FXY201" s="0"/>
      <c r="FXZ201" s="0"/>
      <c r="FYA201" s="0"/>
      <c r="FYB201" s="0"/>
      <c r="FYC201" s="0"/>
      <c r="FYD201" s="0"/>
      <c r="FYE201" s="0"/>
      <c r="FYF201" s="0"/>
      <c r="FYG201" s="0"/>
      <c r="FYH201" s="0"/>
      <c r="FYI201" s="0"/>
      <c r="FYJ201" s="0"/>
      <c r="FYK201" s="0"/>
      <c r="FYL201" s="0"/>
      <c r="FYM201" s="0"/>
      <c r="FYN201" s="0"/>
      <c r="FYO201" s="0"/>
      <c r="FYP201" s="0"/>
      <c r="FYQ201" s="0"/>
      <c r="FYR201" s="0"/>
      <c r="FYS201" s="0"/>
      <c r="FYT201" s="0"/>
      <c r="FYU201" s="0"/>
      <c r="FYV201" s="0"/>
      <c r="FYW201" s="0"/>
      <c r="FYX201" s="0"/>
      <c r="FYY201" s="0"/>
      <c r="FYZ201" s="0"/>
      <c r="FZA201" s="0"/>
      <c r="FZB201" s="0"/>
      <c r="FZC201" s="0"/>
      <c r="FZD201" s="0"/>
      <c r="FZE201" s="0"/>
      <c r="FZF201" s="0"/>
      <c r="FZG201" s="0"/>
      <c r="FZH201" s="0"/>
      <c r="FZI201" s="0"/>
      <c r="FZJ201" s="0"/>
      <c r="FZK201" s="0"/>
      <c r="FZL201" s="0"/>
      <c r="FZM201" s="0"/>
      <c r="FZN201" s="0"/>
      <c r="FZO201" s="0"/>
      <c r="FZP201" s="0"/>
      <c r="FZQ201" s="0"/>
      <c r="FZR201" s="0"/>
      <c r="FZS201" s="0"/>
      <c r="FZT201" s="0"/>
      <c r="FZU201" s="0"/>
      <c r="FZV201" s="0"/>
      <c r="FZW201" s="0"/>
      <c r="FZX201" s="0"/>
      <c r="FZY201" s="0"/>
      <c r="FZZ201" s="0"/>
      <c r="GAA201" s="0"/>
      <c r="GAB201" s="0"/>
      <c r="GAC201" s="0"/>
      <c r="GAD201" s="0"/>
      <c r="GAE201" s="0"/>
      <c r="GAF201" s="0"/>
      <c r="GAG201" s="0"/>
      <c r="GAH201" s="0"/>
      <c r="GAI201" s="0"/>
      <c r="GAJ201" s="0"/>
      <c r="GAK201" s="0"/>
      <c r="GAL201" s="0"/>
      <c r="GAM201" s="0"/>
      <c r="GAN201" s="0"/>
      <c r="GAO201" s="0"/>
      <c r="GAP201" s="0"/>
      <c r="GAQ201" s="0"/>
      <c r="GAR201" s="0"/>
      <c r="GAS201" s="0"/>
      <c r="GAT201" s="0"/>
      <c r="GAU201" s="0"/>
      <c r="GAV201" s="0"/>
      <c r="GAW201" s="0"/>
      <c r="GAX201" s="0"/>
      <c r="GAY201" s="0"/>
      <c r="GAZ201" s="0"/>
      <c r="GBA201" s="0"/>
      <c r="GBB201" s="0"/>
      <c r="GBC201" s="0"/>
      <c r="GBD201" s="0"/>
      <c r="GBE201" s="0"/>
      <c r="GBF201" s="0"/>
      <c r="GBG201" s="0"/>
      <c r="GBH201" s="0"/>
      <c r="GBI201" s="0"/>
      <c r="GBJ201" s="0"/>
      <c r="GBK201" s="0"/>
      <c r="GBL201" s="0"/>
      <c r="GBM201" s="0"/>
      <c r="GBN201" s="0"/>
      <c r="GBO201" s="0"/>
      <c r="GBP201" s="0"/>
      <c r="GBQ201" s="0"/>
      <c r="GBR201" s="0"/>
      <c r="GBS201" s="0"/>
      <c r="GBT201" s="0"/>
      <c r="GBU201" s="0"/>
      <c r="GBV201" s="0"/>
      <c r="GBW201" s="0"/>
      <c r="GBX201" s="0"/>
      <c r="GBY201" s="0"/>
      <c r="GBZ201" s="0"/>
      <c r="GCA201" s="0"/>
      <c r="GCB201" s="0"/>
      <c r="GCC201" s="0"/>
      <c r="GCD201" s="0"/>
      <c r="GCE201" s="0"/>
      <c r="GCF201" s="0"/>
      <c r="GCG201" s="0"/>
      <c r="GCH201" s="0"/>
      <c r="GCI201" s="0"/>
      <c r="GCJ201" s="0"/>
      <c r="GCK201" s="0"/>
      <c r="GCL201" s="0"/>
      <c r="GCM201" s="0"/>
      <c r="GCN201" s="0"/>
      <c r="GCO201" s="0"/>
      <c r="GCP201" s="0"/>
      <c r="GCQ201" s="0"/>
      <c r="GCR201" s="0"/>
      <c r="GCS201" s="0"/>
      <c r="GCT201" s="0"/>
      <c r="GCU201" s="0"/>
      <c r="GCV201" s="0"/>
      <c r="GCW201" s="0"/>
      <c r="GCX201" s="0"/>
      <c r="GCY201" s="0"/>
      <c r="GCZ201" s="0"/>
      <c r="GDA201" s="0"/>
      <c r="GDB201" s="0"/>
      <c r="GDC201" s="0"/>
      <c r="GDD201" s="0"/>
      <c r="GDE201" s="0"/>
      <c r="GDF201" s="0"/>
      <c r="GDG201" s="0"/>
      <c r="GDH201" s="0"/>
      <c r="GDI201" s="0"/>
      <c r="GDJ201" s="0"/>
      <c r="GDK201" s="0"/>
      <c r="GDL201" s="0"/>
      <c r="GDM201" s="0"/>
      <c r="GDN201" s="0"/>
      <c r="GDO201" s="0"/>
      <c r="GDP201" s="0"/>
      <c r="GDQ201" s="0"/>
      <c r="GDR201" s="0"/>
      <c r="GDS201" s="0"/>
      <c r="GDT201" s="0"/>
      <c r="GDU201" s="0"/>
      <c r="GDV201" s="0"/>
      <c r="GDW201" s="0"/>
      <c r="GDX201" s="0"/>
      <c r="GDY201" s="0"/>
      <c r="GDZ201" s="0"/>
      <c r="GEA201" s="0"/>
      <c r="GEB201" s="0"/>
      <c r="GEC201" s="0"/>
      <c r="GED201" s="0"/>
      <c r="GEE201" s="0"/>
      <c r="GEF201" s="0"/>
      <c r="GEG201" s="0"/>
      <c r="GEH201" s="0"/>
      <c r="GEI201" s="0"/>
      <c r="GEJ201" s="0"/>
      <c r="GEK201" s="0"/>
      <c r="GEL201" s="0"/>
      <c r="GEM201" s="0"/>
      <c r="GEN201" s="0"/>
      <c r="GEO201" s="0"/>
      <c r="GEP201" s="0"/>
      <c r="GEQ201" s="0"/>
      <c r="GER201" s="0"/>
      <c r="GES201" s="0"/>
      <c r="GET201" s="0"/>
      <c r="GEU201" s="0"/>
      <c r="GEV201" s="0"/>
      <c r="GEW201" s="0"/>
      <c r="GEX201" s="0"/>
      <c r="GEY201" s="0"/>
      <c r="GEZ201" s="0"/>
      <c r="GFA201" s="0"/>
      <c r="GFB201" s="0"/>
      <c r="GFC201" s="0"/>
      <c r="GFD201" s="0"/>
      <c r="GFE201" s="0"/>
      <c r="GFF201" s="0"/>
      <c r="GFG201" s="0"/>
      <c r="GFH201" s="0"/>
      <c r="GFI201" s="0"/>
      <c r="GFJ201" s="0"/>
      <c r="GFK201" s="0"/>
      <c r="GFL201" s="0"/>
      <c r="GFM201" s="0"/>
      <c r="GFN201" s="0"/>
      <c r="GFO201" s="0"/>
      <c r="GFP201" s="0"/>
      <c r="GFQ201" s="0"/>
      <c r="GFR201" s="0"/>
      <c r="GFS201" s="0"/>
      <c r="GFT201" s="0"/>
      <c r="GFU201" s="0"/>
      <c r="GFV201" s="0"/>
      <c r="GFW201" s="0"/>
      <c r="GFX201" s="0"/>
      <c r="GFY201" s="0"/>
      <c r="GFZ201" s="0"/>
      <c r="GGA201" s="0"/>
      <c r="GGB201" s="0"/>
      <c r="GGC201" s="0"/>
      <c r="GGD201" s="0"/>
      <c r="GGE201" s="0"/>
      <c r="GGF201" s="0"/>
      <c r="GGG201" s="0"/>
      <c r="GGH201" s="0"/>
      <c r="GGI201" s="0"/>
      <c r="GGJ201" s="0"/>
      <c r="GGK201" s="0"/>
      <c r="GGL201" s="0"/>
      <c r="GGM201" s="0"/>
      <c r="GGN201" s="0"/>
      <c r="GGO201" s="0"/>
      <c r="GGP201" s="0"/>
      <c r="GGQ201" s="0"/>
      <c r="GGR201" s="0"/>
      <c r="GGS201" s="0"/>
      <c r="GGT201" s="0"/>
      <c r="GGU201" s="0"/>
      <c r="GGV201" s="0"/>
      <c r="GGW201" s="0"/>
      <c r="GGX201" s="0"/>
      <c r="GGY201" s="0"/>
      <c r="GGZ201" s="0"/>
      <c r="GHA201" s="0"/>
      <c r="GHB201" s="0"/>
      <c r="GHC201" s="0"/>
      <c r="GHD201" s="0"/>
      <c r="GHE201" s="0"/>
      <c r="GHF201" s="0"/>
      <c r="GHG201" s="0"/>
      <c r="GHH201" s="0"/>
      <c r="GHI201" s="0"/>
      <c r="GHJ201" s="0"/>
      <c r="GHK201" s="0"/>
      <c r="GHL201" s="0"/>
      <c r="GHM201" s="0"/>
      <c r="GHN201" s="0"/>
      <c r="GHO201" s="0"/>
      <c r="GHP201" s="0"/>
      <c r="GHQ201" s="0"/>
      <c r="GHR201" s="0"/>
      <c r="GHS201" s="0"/>
      <c r="GHT201" s="0"/>
      <c r="GHU201" s="0"/>
      <c r="GHV201" s="0"/>
      <c r="GHW201" s="0"/>
      <c r="GHX201" s="0"/>
      <c r="GHY201" s="0"/>
      <c r="GHZ201" s="0"/>
      <c r="GIA201" s="0"/>
      <c r="GIB201" s="0"/>
      <c r="GIC201" s="0"/>
      <c r="GID201" s="0"/>
      <c r="GIE201" s="0"/>
      <c r="GIF201" s="0"/>
      <c r="GIG201" s="0"/>
      <c r="GIH201" s="0"/>
      <c r="GII201" s="0"/>
      <c r="GIJ201" s="0"/>
      <c r="GIK201" s="0"/>
      <c r="GIL201" s="0"/>
      <c r="GIM201" s="0"/>
      <c r="GIN201" s="0"/>
      <c r="GIO201" s="0"/>
      <c r="GIP201" s="0"/>
      <c r="GIQ201" s="0"/>
      <c r="GIR201" s="0"/>
      <c r="GIS201" s="0"/>
      <c r="GIT201" s="0"/>
      <c r="GIU201" s="0"/>
      <c r="GIV201" s="0"/>
      <c r="GIW201" s="0"/>
      <c r="GIX201" s="0"/>
      <c r="GIY201" s="0"/>
      <c r="GIZ201" s="0"/>
      <c r="GJA201" s="0"/>
      <c r="GJB201" s="0"/>
      <c r="GJC201" s="0"/>
      <c r="GJD201" s="0"/>
      <c r="GJE201" s="0"/>
      <c r="GJF201" s="0"/>
      <c r="GJG201" s="0"/>
      <c r="GJH201" s="0"/>
      <c r="GJI201" s="0"/>
      <c r="GJJ201" s="0"/>
      <c r="GJK201" s="0"/>
      <c r="GJL201" s="0"/>
      <c r="GJM201" s="0"/>
      <c r="GJN201" s="0"/>
      <c r="GJO201" s="0"/>
      <c r="GJP201" s="0"/>
      <c r="GJQ201" s="0"/>
      <c r="GJR201" s="0"/>
      <c r="GJS201" s="0"/>
      <c r="GJT201" s="0"/>
      <c r="GJU201" s="0"/>
      <c r="GJV201" s="0"/>
      <c r="GJW201" s="0"/>
      <c r="GJX201" s="0"/>
      <c r="GJY201" s="0"/>
      <c r="GJZ201" s="0"/>
      <c r="GKA201" s="0"/>
      <c r="GKB201" s="0"/>
      <c r="GKC201" s="0"/>
      <c r="GKD201" s="0"/>
      <c r="GKE201" s="0"/>
      <c r="GKF201" s="0"/>
      <c r="GKG201" s="0"/>
      <c r="GKH201" s="0"/>
      <c r="GKI201" s="0"/>
      <c r="GKJ201" s="0"/>
      <c r="GKK201" s="0"/>
      <c r="GKL201" s="0"/>
      <c r="GKM201" s="0"/>
      <c r="GKN201" s="0"/>
      <c r="GKO201" s="0"/>
      <c r="GKP201" s="0"/>
      <c r="GKQ201" s="0"/>
      <c r="GKR201" s="0"/>
      <c r="GKS201" s="0"/>
      <c r="GKT201" s="0"/>
      <c r="GKU201" s="0"/>
      <c r="GKV201" s="0"/>
      <c r="GKW201" s="0"/>
      <c r="GKX201" s="0"/>
      <c r="GKY201" s="0"/>
      <c r="GKZ201" s="0"/>
      <c r="GLA201" s="0"/>
      <c r="GLB201" s="0"/>
      <c r="GLC201" s="0"/>
      <c r="GLD201" s="0"/>
      <c r="GLE201" s="0"/>
      <c r="GLF201" s="0"/>
      <c r="GLG201" s="0"/>
      <c r="GLH201" s="0"/>
      <c r="GLI201" s="0"/>
      <c r="GLJ201" s="0"/>
      <c r="GLK201" s="0"/>
      <c r="GLL201" s="0"/>
      <c r="GLM201" s="0"/>
      <c r="GLN201" s="0"/>
      <c r="GLO201" s="0"/>
      <c r="GLP201" s="0"/>
      <c r="GLQ201" s="0"/>
      <c r="GLR201" s="0"/>
      <c r="GLS201" s="0"/>
      <c r="GLT201" s="0"/>
      <c r="GLU201" s="0"/>
      <c r="GLV201" s="0"/>
      <c r="GLW201" s="0"/>
      <c r="GLX201" s="0"/>
      <c r="GLY201" s="0"/>
      <c r="GLZ201" s="0"/>
      <c r="GMA201" s="0"/>
      <c r="GMB201" s="0"/>
      <c r="GMC201" s="0"/>
      <c r="GMD201" s="0"/>
      <c r="GME201" s="0"/>
      <c r="GMF201" s="0"/>
      <c r="GMG201" s="0"/>
      <c r="GMH201" s="0"/>
      <c r="GMI201" s="0"/>
      <c r="GMJ201" s="0"/>
      <c r="GMK201" s="0"/>
      <c r="GML201" s="0"/>
      <c r="GMM201" s="0"/>
      <c r="GMN201" s="0"/>
      <c r="GMO201" s="0"/>
      <c r="GMP201" s="0"/>
      <c r="GMQ201" s="0"/>
      <c r="GMR201" s="0"/>
      <c r="GMS201" s="0"/>
      <c r="GMT201" s="0"/>
      <c r="GMU201" s="0"/>
      <c r="GMV201" s="0"/>
      <c r="GMW201" s="0"/>
      <c r="GMX201" s="0"/>
      <c r="GMY201" s="0"/>
      <c r="GMZ201" s="0"/>
      <c r="GNA201" s="0"/>
      <c r="GNB201" s="0"/>
      <c r="GNC201" s="0"/>
      <c r="GND201" s="0"/>
      <c r="GNE201" s="0"/>
      <c r="GNF201" s="0"/>
      <c r="GNG201" s="0"/>
      <c r="GNH201" s="0"/>
      <c r="GNI201" s="0"/>
      <c r="GNJ201" s="0"/>
      <c r="GNK201" s="0"/>
      <c r="GNL201" s="0"/>
      <c r="GNM201" s="0"/>
      <c r="GNN201" s="0"/>
      <c r="GNO201" s="0"/>
      <c r="GNP201" s="0"/>
      <c r="GNQ201" s="0"/>
      <c r="GNR201" s="0"/>
      <c r="GNS201" s="0"/>
      <c r="GNT201" s="0"/>
      <c r="GNU201" s="0"/>
      <c r="GNV201" s="0"/>
      <c r="GNW201" s="0"/>
      <c r="GNX201" s="0"/>
      <c r="GNY201" s="0"/>
      <c r="GNZ201" s="0"/>
      <c r="GOA201" s="0"/>
      <c r="GOB201" s="0"/>
      <c r="GOC201" s="0"/>
      <c r="GOD201" s="0"/>
      <c r="GOE201" s="0"/>
      <c r="GOF201" s="0"/>
      <c r="GOG201" s="0"/>
      <c r="GOH201" s="0"/>
      <c r="GOI201" s="0"/>
      <c r="GOJ201" s="0"/>
      <c r="GOK201" s="0"/>
      <c r="GOL201" s="0"/>
      <c r="GOM201" s="0"/>
      <c r="GON201" s="0"/>
      <c r="GOO201" s="0"/>
      <c r="GOP201" s="0"/>
      <c r="GOQ201" s="0"/>
      <c r="GOR201" s="0"/>
      <c r="GOS201" s="0"/>
      <c r="GOT201" s="0"/>
      <c r="GOU201" s="0"/>
      <c r="GOV201" s="0"/>
      <c r="GOW201" s="0"/>
      <c r="GOX201" s="0"/>
      <c r="GOY201" s="0"/>
      <c r="GOZ201" s="0"/>
      <c r="GPA201" s="0"/>
      <c r="GPB201" s="0"/>
      <c r="GPC201" s="0"/>
      <c r="GPD201" s="0"/>
      <c r="GPE201" s="0"/>
      <c r="GPF201" s="0"/>
      <c r="GPG201" s="0"/>
      <c r="GPH201" s="0"/>
      <c r="GPI201" s="0"/>
      <c r="GPJ201" s="0"/>
      <c r="GPK201" s="0"/>
      <c r="GPL201" s="0"/>
      <c r="GPM201" s="0"/>
      <c r="GPN201" s="0"/>
      <c r="GPO201" s="0"/>
      <c r="GPP201" s="0"/>
      <c r="GPQ201" s="0"/>
      <c r="GPR201" s="0"/>
      <c r="GPS201" s="0"/>
      <c r="GPT201" s="0"/>
      <c r="GPU201" s="0"/>
      <c r="GPV201" s="0"/>
      <c r="GPW201" s="0"/>
      <c r="GPX201" s="0"/>
      <c r="GPY201" s="0"/>
      <c r="GPZ201" s="0"/>
      <c r="GQA201" s="0"/>
      <c r="GQB201" s="0"/>
      <c r="GQC201" s="0"/>
      <c r="GQD201" s="0"/>
      <c r="GQE201" s="0"/>
      <c r="GQF201" s="0"/>
      <c r="GQG201" s="0"/>
      <c r="GQH201" s="0"/>
      <c r="GQI201" s="0"/>
      <c r="GQJ201" s="0"/>
      <c r="GQK201" s="0"/>
      <c r="GQL201" s="0"/>
      <c r="GQM201" s="0"/>
      <c r="GQN201" s="0"/>
      <c r="GQO201" s="0"/>
      <c r="GQP201" s="0"/>
      <c r="GQQ201" s="0"/>
      <c r="GQR201" s="0"/>
      <c r="GQS201" s="0"/>
      <c r="GQT201" s="0"/>
      <c r="GQU201" s="0"/>
      <c r="GQV201" s="0"/>
      <c r="GQW201" s="0"/>
      <c r="GQX201" s="0"/>
      <c r="GQY201" s="0"/>
      <c r="GQZ201" s="0"/>
      <c r="GRA201" s="0"/>
      <c r="GRB201" s="0"/>
      <c r="GRC201" s="0"/>
      <c r="GRD201" s="0"/>
      <c r="GRE201" s="0"/>
      <c r="GRF201" s="0"/>
      <c r="GRG201" s="0"/>
      <c r="GRH201" s="0"/>
      <c r="GRI201" s="0"/>
      <c r="GRJ201" s="0"/>
      <c r="GRK201" s="0"/>
      <c r="GRL201" s="0"/>
      <c r="GRM201" s="0"/>
      <c r="GRN201" s="0"/>
      <c r="GRO201" s="0"/>
      <c r="GRP201" s="0"/>
      <c r="GRQ201" s="0"/>
      <c r="GRR201" s="0"/>
      <c r="GRS201" s="0"/>
      <c r="GRT201" s="0"/>
      <c r="GRU201" s="0"/>
      <c r="GRV201" s="0"/>
      <c r="GRW201" s="0"/>
      <c r="GRX201" s="0"/>
      <c r="GRY201" s="0"/>
      <c r="GRZ201" s="0"/>
      <c r="GSA201" s="0"/>
      <c r="GSB201" s="0"/>
      <c r="GSC201" s="0"/>
      <c r="GSD201" s="0"/>
      <c r="GSE201" s="0"/>
      <c r="GSF201" s="0"/>
      <c r="GSG201" s="0"/>
      <c r="GSH201" s="0"/>
      <c r="GSI201" s="0"/>
      <c r="GSJ201" s="0"/>
      <c r="GSK201" s="0"/>
      <c r="GSL201" s="0"/>
      <c r="GSM201" s="0"/>
      <c r="GSN201" s="0"/>
      <c r="GSO201" s="0"/>
      <c r="GSP201" s="0"/>
      <c r="GSQ201" s="0"/>
      <c r="GSR201" s="0"/>
      <c r="GSS201" s="0"/>
      <c r="GST201" s="0"/>
      <c r="GSU201" s="0"/>
      <c r="GSV201" s="0"/>
      <c r="GSW201" s="0"/>
      <c r="GSX201" s="0"/>
      <c r="GSY201" s="0"/>
      <c r="GSZ201" s="0"/>
      <c r="GTA201" s="0"/>
      <c r="GTB201" s="0"/>
      <c r="GTC201" s="0"/>
      <c r="GTD201" s="0"/>
      <c r="GTE201" s="0"/>
      <c r="GTF201" s="0"/>
      <c r="GTG201" s="0"/>
      <c r="GTH201" s="0"/>
      <c r="GTI201" s="0"/>
      <c r="GTJ201" s="0"/>
      <c r="GTK201" s="0"/>
      <c r="GTL201" s="0"/>
      <c r="GTM201" s="0"/>
      <c r="GTN201" s="0"/>
      <c r="GTO201" s="0"/>
      <c r="GTP201" s="0"/>
      <c r="GTQ201" s="0"/>
      <c r="GTR201" s="0"/>
      <c r="GTS201" s="0"/>
      <c r="GTT201" s="0"/>
      <c r="GTU201" s="0"/>
      <c r="GTV201" s="0"/>
      <c r="GTW201" s="0"/>
      <c r="GTX201" s="0"/>
      <c r="GTY201" s="0"/>
      <c r="GTZ201" s="0"/>
      <c r="GUA201" s="0"/>
      <c r="GUB201" s="0"/>
      <c r="GUC201" s="0"/>
      <c r="GUD201" s="0"/>
      <c r="GUE201" s="0"/>
      <c r="GUF201" s="0"/>
      <c r="GUG201" s="0"/>
      <c r="GUH201" s="0"/>
      <c r="GUI201" s="0"/>
      <c r="GUJ201" s="0"/>
      <c r="GUK201" s="0"/>
      <c r="GUL201" s="0"/>
      <c r="GUM201" s="0"/>
      <c r="GUN201" s="0"/>
      <c r="GUO201" s="0"/>
      <c r="GUP201" s="0"/>
      <c r="GUQ201" s="0"/>
      <c r="GUR201" s="0"/>
      <c r="GUS201" s="0"/>
      <c r="GUT201" s="0"/>
      <c r="GUU201" s="0"/>
      <c r="GUV201" s="0"/>
      <c r="GUW201" s="0"/>
      <c r="GUX201" s="0"/>
      <c r="GUY201" s="0"/>
      <c r="GUZ201" s="0"/>
      <c r="GVA201" s="0"/>
      <c r="GVB201" s="0"/>
      <c r="GVC201" s="0"/>
      <c r="GVD201" s="0"/>
      <c r="GVE201" s="0"/>
      <c r="GVF201" s="0"/>
      <c r="GVG201" s="0"/>
      <c r="GVH201" s="0"/>
      <c r="GVI201" s="0"/>
      <c r="GVJ201" s="0"/>
      <c r="GVK201" s="0"/>
      <c r="GVL201" s="0"/>
      <c r="GVM201" s="0"/>
      <c r="GVN201" s="0"/>
      <c r="GVO201" s="0"/>
      <c r="GVP201" s="0"/>
      <c r="GVQ201" s="0"/>
      <c r="GVR201" s="0"/>
      <c r="GVS201" s="0"/>
      <c r="GVT201" s="0"/>
      <c r="GVU201" s="0"/>
      <c r="GVV201" s="0"/>
      <c r="GVW201" s="0"/>
      <c r="GVX201" s="0"/>
      <c r="GVY201" s="0"/>
      <c r="GVZ201" s="0"/>
      <c r="GWA201" s="0"/>
      <c r="GWB201" s="0"/>
      <c r="GWC201" s="0"/>
      <c r="GWD201" s="0"/>
      <c r="GWE201" s="0"/>
      <c r="GWF201" s="0"/>
      <c r="GWG201" s="0"/>
      <c r="GWH201" s="0"/>
      <c r="GWI201" s="0"/>
      <c r="GWJ201" s="0"/>
      <c r="GWK201" s="0"/>
      <c r="GWL201" s="0"/>
      <c r="GWM201" s="0"/>
      <c r="GWN201" s="0"/>
      <c r="GWO201" s="0"/>
      <c r="GWP201" s="0"/>
      <c r="GWQ201" s="0"/>
      <c r="GWR201" s="0"/>
      <c r="GWS201" s="0"/>
      <c r="GWT201" s="0"/>
      <c r="GWU201" s="0"/>
      <c r="GWV201" s="0"/>
      <c r="GWW201" s="0"/>
      <c r="GWX201" s="0"/>
      <c r="GWY201" s="0"/>
      <c r="GWZ201" s="0"/>
      <c r="GXA201" s="0"/>
      <c r="GXB201" s="0"/>
      <c r="GXC201" s="0"/>
      <c r="GXD201" s="0"/>
      <c r="GXE201" s="0"/>
      <c r="GXF201" s="0"/>
      <c r="GXG201" s="0"/>
      <c r="GXH201" s="0"/>
      <c r="GXI201" s="0"/>
      <c r="GXJ201" s="0"/>
      <c r="GXK201" s="0"/>
      <c r="GXL201" s="0"/>
      <c r="GXM201" s="0"/>
      <c r="GXN201" s="0"/>
      <c r="GXO201" s="0"/>
      <c r="GXP201" s="0"/>
      <c r="GXQ201" s="0"/>
      <c r="GXR201" s="0"/>
      <c r="GXS201" s="0"/>
      <c r="GXT201" s="0"/>
      <c r="GXU201" s="0"/>
      <c r="GXV201" s="0"/>
      <c r="GXW201" s="0"/>
      <c r="GXX201" s="0"/>
      <c r="GXY201" s="0"/>
      <c r="GXZ201" s="0"/>
      <c r="GYA201" s="0"/>
      <c r="GYB201" s="0"/>
      <c r="GYC201" s="0"/>
      <c r="GYD201" s="0"/>
      <c r="GYE201" s="0"/>
      <c r="GYF201" s="0"/>
      <c r="GYG201" s="0"/>
      <c r="GYH201" s="0"/>
      <c r="GYI201" s="0"/>
      <c r="GYJ201" s="0"/>
      <c r="GYK201" s="0"/>
      <c r="GYL201" s="0"/>
      <c r="GYM201" s="0"/>
      <c r="GYN201" s="0"/>
      <c r="GYO201" s="0"/>
      <c r="GYP201" s="0"/>
      <c r="GYQ201" s="0"/>
      <c r="GYR201" s="0"/>
      <c r="GYS201" s="0"/>
      <c r="GYT201" s="0"/>
      <c r="GYU201" s="0"/>
      <c r="GYV201" s="0"/>
      <c r="GYW201" s="0"/>
      <c r="GYX201" s="0"/>
      <c r="GYY201" s="0"/>
      <c r="GYZ201" s="0"/>
      <c r="GZA201" s="0"/>
      <c r="GZB201" s="0"/>
      <c r="GZC201" s="0"/>
      <c r="GZD201" s="0"/>
      <c r="GZE201" s="0"/>
      <c r="GZF201" s="0"/>
      <c r="GZG201" s="0"/>
      <c r="GZH201" s="0"/>
      <c r="GZI201" s="0"/>
      <c r="GZJ201" s="0"/>
      <c r="GZK201" s="0"/>
      <c r="GZL201" s="0"/>
      <c r="GZM201" s="0"/>
      <c r="GZN201" s="0"/>
      <c r="GZO201" s="0"/>
      <c r="GZP201" s="0"/>
      <c r="GZQ201" s="0"/>
      <c r="GZR201" s="0"/>
      <c r="GZS201" s="0"/>
      <c r="GZT201" s="0"/>
      <c r="GZU201" s="0"/>
      <c r="GZV201" s="0"/>
      <c r="GZW201" s="0"/>
      <c r="GZX201" s="0"/>
      <c r="GZY201" s="0"/>
      <c r="GZZ201" s="0"/>
      <c r="HAA201" s="0"/>
      <c r="HAB201" s="0"/>
      <c r="HAC201" s="0"/>
      <c r="HAD201" s="0"/>
      <c r="HAE201" s="0"/>
      <c r="HAF201" s="0"/>
      <c r="HAG201" s="0"/>
      <c r="HAH201" s="0"/>
      <c r="HAI201" s="0"/>
      <c r="HAJ201" s="0"/>
      <c r="HAK201" s="0"/>
      <c r="HAL201" s="0"/>
      <c r="HAM201" s="0"/>
      <c r="HAN201" s="0"/>
      <c r="HAO201" s="0"/>
      <c r="HAP201" s="0"/>
      <c r="HAQ201" s="0"/>
      <c r="HAR201" s="0"/>
      <c r="HAS201" s="0"/>
      <c r="HAT201" s="0"/>
      <c r="HAU201" s="0"/>
      <c r="HAV201" s="0"/>
      <c r="HAW201" s="0"/>
      <c r="HAX201" s="0"/>
      <c r="HAY201" s="0"/>
      <c r="HAZ201" s="0"/>
      <c r="HBA201" s="0"/>
      <c r="HBB201" s="0"/>
      <c r="HBC201" s="0"/>
      <c r="HBD201" s="0"/>
      <c r="HBE201" s="0"/>
      <c r="HBF201" s="0"/>
      <c r="HBG201" s="0"/>
      <c r="HBH201" s="0"/>
      <c r="HBI201" s="0"/>
      <c r="HBJ201" s="0"/>
      <c r="HBK201" s="0"/>
      <c r="HBL201" s="0"/>
      <c r="HBM201" s="0"/>
      <c r="HBN201" s="0"/>
      <c r="HBO201" s="0"/>
      <c r="HBP201" s="0"/>
      <c r="HBQ201" s="0"/>
      <c r="HBR201" s="0"/>
      <c r="HBS201" s="0"/>
      <c r="HBT201" s="0"/>
      <c r="HBU201" s="0"/>
      <c r="HBV201" s="0"/>
      <c r="HBW201" s="0"/>
      <c r="HBX201" s="0"/>
      <c r="HBY201" s="0"/>
      <c r="HBZ201" s="0"/>
      <c r="HCA201" s="0"/>
      <c r="HCB201" s="0"/>
      <c r="HCC201" s="0"/>
      <c r="HCD201" s="0"/>
      <c r="HCE201" s="0"/>
      <c r="HCF201" s="0"/>
      <c r="HCG201" s="0"/>
      <c r="HCH201" s="0"/>
      <c r="HCI201" s="0"/>
      <c r="HCJ201" s="0"/>
      <c r="HCK201" s="0"/>
      <c r="HCL201" s="0"/>
      <c r="HCM201" s="0"/>
      <c r="HCN201" s="0"/>
      <c r="HCO201" s="0"/>
      <c r="HCP201" s="0"/>
      <c r="HCQ201" s="0"/>
      <c r="HCR201" s="0"/>
      <c r="HCS201" s="0"/>
      <c r="HCT201" s="0"/>
      <c r="HCU201" s="0"/>
      <c r="HCV201" s="0"/>
      <c r="HCW201" s="0"/>
      <c r="HCX201" s="0"/>
      <c r="HCY201" s="0"/>
      <c r="HCZ201" s="0"/>
      <c r="HDA201" s="0"/>
      <c r="HDB201" s="0"/>
      <c r="HDC201" s="0"/>
      <c r="HDD201" s="0"/>
      <c r="HDE201" s="0"/>
      <c r="HDF201" s="0"/>
      <c r="HDG201" s="0"/>
      <c r="HDH201" s="0"/>
      <c r="HDI201" s="0"/>
      <c r="HDJ201" s="0"/>
      <c r="HDK201" s="0"/>
      <c r="HDL201" s="0"/>
      <c r="HDM201" s="0"/>
      <c r="HDN201" s="0"/>
      <c r="HDO201" s="0"/>
      <c r="HDP201" s="0"/>
      <c r="HDQ201" s="0"/>
      <c r="HDR201" s="0"/>
      <c r="HDS201" s="0"/>
      <c r="HDT201" s="0"/>
      <c r="HDU201" s="0"/>
      <c r="HDV201" s="0"/>
      <c r="HDW201" s="0"/>
      <c r="HDX201" s="0"/>
      <c r="HDY201" s="0"/>
      <c r="HDZ201" s="0"/>
      <c r="HEA201" s="0"/>
      <c r="HEB201" s="0"/>
      <c r="HEC201" s="0"/>
      <c r="HED201" s="0"/>
      <c r="HEE201" s="0"/>
      <c r="HEF201" s="0"/>
      <c r="HEG201" s="0"/>
      <c r="HEH201" s="0"/>
      <c r="HEI201" s="0"/>
      <c r="HEJ201" s="0"/>
      <c r="HEK201" s="0"/>
      <c r="HEL201" s="0"/>
      <c r="HEM201" s="0"/>
      <c r="HEN201" s="0"/>
      <c r="HEO201" s="0"/>
      <c r="HEP201" s="0"/>
      <c r="HEQ201" s="0"/>
      <c r="HER201" s="0"/>
      <c r="HES201" s="0"/>
      <c r="HET201" s="0"/>
      <c r="HEU201" s="0"/>
      <c r="HEV201" s="0"/>
      <c r="HEW201" s="0"/>
      <c r="HEX201" s="0"/>
      <c r="HEY201" s="0"/>
      <c r="HEZ201" s="0"/>
      <c r="HFA201" s="0"/>
      <c r="HFB201" s="0"/>
      <c r="HFC201" s="0"/>
      <c r="HFD201" s="0"/>
      <c r="HFE201" s="0"/>
      <c r="HFF201" s="0"/>
      <c r="HFG201" s="0"/>
      <c r="HFH201" s="0"/>
      <c r="HFI201" s="0"/>
      <c r="HFJ201" s="0"/>
      <c r="HFK201" s="0"/>
      <c r="HFL201" s="0"/>
      <c r="HFM201" s="0"/>
      <c r="HFN201" s="0"/>
      <c r="HFO201" s="0"/>
      <c r="HFP201" s="0"/>
      <c r="HFQ201" s="0"/>
      <c r="HFR201" s="0"/>
      <c r="HFS201" s="0"/>
      <c r="HFT201" s="0"/>
      <c r="HFU201" s="0"/>
      <c r="HFV201" s="0"/>
      <c r="HFW201" s="0"/>
      <c r="HFX201" s="0"/>
      <c r="HFY201" s="0"/>
      <c r="HFZ201" s="0"/>
      <c r="HGA201" s="0"/>
      <c r="HGB201" s="0"/>
      <c r="HGC201" s="0"/>
      <c r="HGD201" s="0"/>
      <c r="HGE201" s="0"/>
      <c r="HGF201" s="0"/>
      <c r="HGG201" s="0"/>
      <c r="HGH201" s="0"/>
      <c r="HGI201" s="0"/>
      <c r="HGJ201" s="0"/>
      <c r="HGK201" s="0"/>
      <c r="HGL201" s="0"/>
      <c r="HGM201" s="0"/>
      <c r="HGN201" s="0"/>
      <c r="HGO201" s="0"/>
      <c r="HGP201" s="0"/>
      <c r="HGQ201" s="0"/>
      <c r="HGR201" s="0"/>
      <c r="HGS201" s="0"/>
      <c r="HGT201" s="0"/>
      <c r="HGU201" s="0"/>
      <c r="HGV201" s="0"/>
      <c r="HGW201" s="0"/>
      <c r="HGX201" s="0"/>
      <c r="HGY201" s="0"/>
      <c r="HGZ201" s="0"/>
      <c r="HHA201" s="0"/>
      <c r="HHB201" s="0"/>
      <c r="HHC201" s="0"/>
      <c r="HHD201" s="0"/>
      <c r="HHE201" s="0"/>
      <c r="HHF201" s="0"/>
      <c r="HHG201" s="0"/>
      <c r="HHH201" s="0"/>
      <c r="HHI201" s="0"/>
      <c r="HHJ201" s="0"/>
      <c r="HHK201" s="0"/>
      <c r="HHL201" s="0"/>
      <c r="HHM201" s="0"/>
      <c r="HHN201" s="0"/>
      <c r="HHO201" s="0"/>
      <c r="HHP201" s="0"/>
      <c r="HHQ201" s="0"/>
      <c r="HHR201" s="0"/>
      <c r="HHS201" s="0"/>
      <c r="HHT201" s="0"/>
      <c r="HHU201" s="0"/>
      <c r="HHV201" s="0"/>
      <c r="HHW201" s="0"/>
      <c r="HHX201" s="0"/>
      <c r="HHY201" s="0"/>
      <c r="HHZ201" s="0"/>
      <c r="HIA201" s="0"/>
      <c r="HIB201" s="0"/>
      <c r="HIC201" s="0"/>
      <c r="HID201" s="0"/>
      <c r="HIE201" s="0"/>
      <c r="HIF201" s="0"/>
      <c r="HIG201" s="0"/>
      <c r="HIH201" s="0"/>
      <c r="HII201" s="0"/>
      <c r="HIJ201" s="0"/>
      <c r="HIK201" s="0"/>
      <c r="HIL201" s="0"/>
      <c r="HIM201" s="0"/>
      <c r="HIN201" s="0"/>
      <c r="HIO201" s="0"/>
      <c r="HIP201" s="0"/>
      <c r="HIQ201" s="0"/>
      <c r="HIR201" s="0"/>
      <c r="HIS201" s="0"/>
      <c r="HIT201" s="0"/>
      <c r="HIU201" s="0"/>
      <c r="HIV201" s="0"/>
      <c r="HIW201" s="0"/>
      <c r="HIX201" s="0"/>
      <c r="HIY201" s="0"/>
      <c r="HIZ201" s="0"/>
      <c r="HJA201" s="0"/>
      <c r="HJB201" s="0"/>
      <c r="HJC201" s="0"/>
      <c r="HJD201" s="0"/>
      <c r="HJE201" s="0"/>
      <c r="HJF201" s="0"/>
      <c r="HJG201" s="0"/>
      <c r="HJH201" s="0"/>
      <c r="HJI201" s="0"/>
      <c r="HJJ201" s="0"/>
      <c r="HJK201" s="0"/>
      <c r="HJL201" s="0"/>
      <c r="HJM201" s="0"/>
      <c r="HJN201" s="0"/>
      <c r="HJO201" s="0"/>
      <c r="HJP201" s="0"/>
      <c r="HJQ201" s="0"/>
      <c r="HJR201" s="0"/>
      <c r="HJS201" s="0"/>
      <c r="HJT201" s="0"/>
      <c r="HJU201" s="0"/>
      <c r="HJV201" s="0"/>
      <c r="HJW201" s="0"/>
      <c r="HJX201" s="0"/>
      <c r="HJY201" s="0"/>
      <c r="HJZ201" s="0"/>
      <c r="HKA201" s="0"/>
      <c r="HKB201" s="0"/>
      <c r="HKC201" s="0"/>
      <c r="HKD201" s="0"/>
      <c r="HKE201" s="0"/>
      <c r="HKF201" s="0"/>
      <c r="HKG201" s="0"/>
      <c r="HKH201" s="0"/>
      <c r="HKI201" s="0"/>
      <c r="HKJ201" s="0"/>
      <c r="HKK201" s="0"/>
      <c r="HKL201" s="0"/>
      <c r="HKM201" s="0"/>
      <c r="HKN201" s="0"/>
      <c r="HKO201" s="0"/>
      <c r="HKP201" s="0"/>
      <c r="HKQ201" s="0"/>
      <c r="HKR201" s="0"/>
      <c r="HKS201" s="0"/>
      <c r="HKT201" s="0"/>
      <c r="HKU201" s="0"/>
      <c r="HKV201" s="0"/>
      <c r="HKW201" s="0"/>
      <c r="HKX201" s="0"/>
      <c r="HKY201" s="0"/>
      <c r="HKZ201" s="0"/>
      <c r="HLA201" s="0"/>
      <c r="HLB201" s="0"/>
      <c r="HLC201" s="0"/>
      <c r="HLD201" s="0"/>
      <c r="HLE201" s="0"/>
      <c r="HLF201" s="0"/>
      <c r="HLG201" s="0"/>
      <c r="HLH201" s="0"/>
      <c r="HLI201" s="0"/>
      <c r="HLJ201" s="0"/>
      <c r="HLK201" s="0"/>
      <c r="HLL201" s="0"/>
      <c r="HLM201" s="0"/>
      <c r="HLN201" s="0"/>
      <c r="HLO201" s="0"/>
      <c r="HLP201" s="0"/>
      <c r="HLQ201" s="0"/>
      <c r="HLR201" s="0"/>
      <c r="HLS201" s="0"/>
      <c r="HLT201" s="0"/>
      <c r="HLU201" s="0"/>
      <c r="HLV201" s="0"/>
      <c r="HLW201" s="0"/>
      <c r="HLX201" s="0"/>
      <c r="HLY201" s="0"/>
      <c r="HLZ201" s="0"/>
      <c r="HMA201" s="0"/>
      <c r="HMB201" s="0"/>
      <c r="HMC201" s="0"/>
      <c r="HMD201" s="0"/>
      <c r="HME201" s="0"/>
      <c r="HMF201" s="0"/>
      <c r="HMG201" s="0"/>
      <c r="HMH201" s="0"/>
      <c r="HMI201" s="0"/>
      <c r="HMJ201" s="0"/>
      <c r="HMK201" s="0"/>
      <c r="HML201" s="0"/>
      <c r="HMM201" s="0"/>
      <c r="HMN201" s="0"/>
      <c r="HMO201" s="0"/>
      <c r="HMP201" s="0"/>
      <c r="HMQ201" s="0"/>
      <c r="HMR201" s="0"/>
      <c r="HMS201" s="0"/>
      <c r="HMT201" s="0"/>
      <c r="HMU201" s="0"/>
      <c r="HMV201" s="0"/>
      <c r="HMW201" s="0"/>
      <c r="HMX201" s="0"/>
      <c r="HMY201" s="0"/>
      <c r="HMZ201" s="0"/>
      <c r="HNA201" s="0"/>
      <c r="HNB201" s="0"/>
      <c r="HNC201" s="0"/>
      <c r="HND201" s="0"/>
      <c r="HNE201" s="0"/>
      <c r="HNF201" s="0"/>
      <c r="HNG201" s="0"/>
      <c r="HNH201" s="0"/>
      <c r="HNI201" s="0"/>
      <c r="HNJ201" s="0"/>
      <c r="HNK201" s="0"/>
      <c r="HNL201" s="0"/>
      <c r="HNM201" s="0"/>
      <c r="HNN201" s="0"/>
      <c r="HNO201" s="0"/>
      <c r="HNP201" s="0"/>
      <c r="HNQ201" s="0"/>
      <c r="HNR201" s="0"/>
      <c r="HNS201" s="0"/>
      <c r="HNT201" s="0"/>
      <c r="HNU201" s="0"/>
      <c r="HNV201" s="0"/>
      <c r="HNW201" s="0"/>
      <c r="HNX201" s="0"/>
      <c r="HNY201" s="0"/>
      <c r="HNZ201" s="0"/>
      <c r="HOA201" s="0"/>
      <c r="HOB201" s="0"/>
      <c r="HOC201" s="0"/>
      <c r="HOD201" s="0"/>
      <c r="HOE201" s="0"/>
      <c r="HOF201" s="0"/>
      <c r="HOG201" s="0"/>
      <c r="HOH201" s="0"/>
      <c r="HOI201" s="0"/>
      <c r="HOJ201" s="0"/>
      <c r="HOK201" s="0"/>
      <c r="HOL201" s="0"/>
      <c r="HOM201" s="0"/>
      <c r="HON201" s="0"/>
      <c r="HOO201" s="0"/>
      <c r="HOP201" s="0"/>
      <c r="HOQ201" s="0"/>
      <c r="HOR201" s="0"/>
      <c r="HOS201" s="0"/>
      <c r="HOT201" s="0"/>
      <c r="HOU201" s="0"/>
      <c r="HOV201" s="0"/>
      <c r="HOW201" s="0"/>
      <c r="HOX201" s="0"/>
      <c r="HOY201" s="0"/>
      <c r="HOZ201" s="0"/>
      <c r="HPA201" s="0"/>
      <c r="HPB201" s="0"/>
      <c r="HPC201" s="0"/>
      <c r="HPD201" s="0"/>
      <c r="HPE201" s="0"/>
      <c r="HPF201" s="0"/>
      <c r="HPG201" s="0"/>
      <c r="HPH201" s="0"/>
      <c r="HPI201" s="0"/>
      <c r="HPJ201" s="0"/>
      <c r="HPK201" s="0"/>
      <c r="HPL201" s="0"/>
      <c r="HPM201" s="0"/>
      <c r="HPN201" s="0"/>
      <c r="HPO201" s="0"/>
      <c r="HPP201" s="0"/>
      <c r="HPQ201" s="0"/>
      <c r="HPR201" s="0"/>
      <c r="HPS201" s="0"/>
      <c r="HPT201" s="0"/>
      <c r="HPU201" s="0"/>
      <c r="HPV201" s="0"/>
      <c r="HPW201" s="0"/>
      <c r="HPX201" s="0"/>
      <c r="HPY201" s="0"/>
      <c r="HPZ201" s="0"/>
      <c r="HQA201" s="0"/>
      <c r="HQB201" s="0"/>
      <c r="HQC201" s="0"/>
      <c r="HQD201" s="0"/>
      <c r="HQE201" s="0"/>
      <c r="HQF201" s="0"/>
      <c r="HQG201" s="0"/>
      <c r="HQH201" s="0"/>
      <c r="HQI201" s="0"/>
      <c r="HQJ201" s="0"/>
      <c r="HQK201" s="0"/>
      <c r="HQL201" s="0"/>
      <c r="HQM201" s="0"/>
      <c r="HQN201" s="0"/>
      <c r="HQO201" s="0"/>
      <c r="HQP201" s="0"/>
      <c r="HQQ201" s="0"/>
      <c r="HQR201" s="0"/>
      <c r="HQS201" s="0"/>
      <c r="HQT201" s="0"/>
      <c r="HQU201" s="0"/>
      <c r="HQV201" s="0"/>
      <c r="HQW201" s="0"/>
      <c r="HQX201" s="0"/>
      <c r="HQY201" s="0"/>
      <c r="HQZ201" s="0"/>
      <c r="HRA201" s="0"/>
      <c r="HRB201" s="0"/>
      <c r="HRC201" s="0"/>
      <c r="HRD201" s="0"/>
      <c r="HRE201" s="0"/>
      <c r="HRF201" s="0"/>
      <c r="HRG201" s="0"/>
      <c r="HRH201" s="0"/>
      <c r="HRI201" s="0"/>
      <c r="HRJ201" s="0"/>
      <c r="HRK201" s="0"/>
      <c r="HRL201" s="0"/>
      <c r="HRM201" s="0"/>
      <c r="HRN201" s="0"/>
      <c r="HRO201" s="0"/>
      <c r="HRP201" s="0"/>
      <c r="HRQ201" s="0"/>
      <c r="HRR201" s="0"/>
      <c r="HRS201" s="0"/>
      <c r="HRT201" s="0"/>
      <c r="HRU201" s="0"/>
      <c r="HRV201" s="0"/>
      <c r="HRW201" s="0"/>
      <c r="HRX201" s="0"/>
      <c r="HRY201" s="0"/>
      <c r="HRZ201" s="0"/>
      <c r="HSA201" s="0"/>
      <c r="HSB201" s="0"/>
      <c r="HSC201" s="0"/>
      <c r="HSD201" s="0"/>
      <c r="HSE201" s="0"/>
      <c r="HSF201" s="0"/>
      <c r="HSG201" s="0"/>
      <c r="HSH201" s="0"/>
      <c r="HSI201" s="0"/>
      <c r="HSJ201" s="0"/>
      <c r="HSK201" s="0"/>
      <c r="HSL201" s="0"/>
      <c r="HSM201" s="0"/>
      <c r="HSN201" s="0"/>
      <c r="HSO201" s="0"/>
      <c r="HSP201" s="0"/>
      <c r="HSQ201" s="0"/>
      <c r="HSR201" s="0"/>
      <c r="HSS201" s="0"/>
      <c r="HST201" s="0"/>
      <c r="HSU201" s="0"/>
      <c r="HSV201" s="0"/>
      <c r="HSW201" s="0"/>
      <c r="HSX201" s="0"/>
      <c r="HSY201" s="0"/>
      <c r="HSZ201" s="0"/>
      <c r="HTA201" s="0"/>
      <c r="HTB201" s="0"/>
      <c r="HTC201" s="0"/>
      <c r="HTD201" s="0"/>
      <c r="HTE201" s="0"/>
      <c r="HTF201" s="0"/>
      <c r="HTG201" s="0"/>
      <c r="HTH201" s="0"/>
      <c r="HTI201" s="0"/>
      <c r="HTJ201" s="0"/>
      <c r="HTK201" s="0"/>
      <c r="HTL201" s="0"/>
      <c r="HTM201" s="0"/>
      <c r="HTN201" s="0"/>
      <c r="HTO201" s="0"/>
      <c r="HTP201" s="0"/>
      <c r="HTQ201" s="0"/>
      <c r="HTR201" s="0"/>
      <c r="HTS201" s="0"/>
      <c r="HTT201" s="0"/>
      <c r="HTU201" s="0"/>
      <c r="HTV201" s="0"/>
      <c r="HTW201" s="0"/>
      <c r="HTX201" s="0"/>
      <c r="HTY201" s="0"/>
      <c r="HTZ201" s="0"/>
      <c r="HUA201" s="0"/>
      <c r="HUB201" s="0"/>
      <c r="HUC201" s="0"/>
      <c r="HUD201" s="0"/>
      <c r="HUE201" s="0"/>
      <c r="HUF201" s="0"/>
      <c r="HUG201" s="0"/>
      <c r="HUH201" s="0"/>
      <c r="HUI201" s="0"/>
      <c r="HUJ201" s="0"/>
      <c r="HUK201" s="0"/>
      <c r="HUL201" s="0"/>
      <c r="HUM201" s="0"/>
      <c r="HUN201" s="0"/>
      <c r="HUO201" s="0"/>
      <c r="HUP201" s="0"/>
      <c r="HUQ201" s="0"/>
      <c r="HUR201" s="0"/>
      <c r="HUS201" s="0"/>
      <c r="HUT201" s="0"/>
      <c r="HUU201" s="0"/>
      <c r="HUV201" s="0"/>
      <c r="HUW201" s="0"/>
      <c r="HUX201" s="0"/>
      <c r="HUY201" s="0"/>
      <c r="HUZ201" s="0"/>
      <c r="HVA201" s="0"/>
      <c r="HVB201" s="0"/>
      <c r="HVC201" s="0"/>
      <c r="HVD201" s="0"/>
      <c r="HVE201" s="0"/>
      <c r="HVF201" s="0"/>
      <c r="HVG201" s="0"/>
      <c r="HVH201" s="0"/>
      <c r="HVI201" s="0"/>
      <c r="HVJ201" s="0"/>
      <c r="HVK201" s="0"/>
      <c r="HVL201" s="0"/>
      <c r="HVM201" s="0"/>
      <c r="HVN201" s="0"/>
      <c r="HVO201" s="0"/>
      <c r="HVP201" s="0"/>
      <c r="HVQ201" s="0"/>
      <c r="HVR201" s="0"/>
      <c r="HVS201" s="0"/>
      <c r="HVT201" s="0"/>
      <c r="HVU201" s="0"/>
      <c r="HVV201" s="0"/>
      <c r="HVW201" s="0"/>
      <c r="HVX201" s="0"/>
      <c r="HVY201" s="0"/>
      <c r="HVZ201" s="0"/>
      <c r="HWA201" s="0"/>
      <c r="HWB201" s="0"/>
      <c r="HWC201" s="0"/>
      <c r="HWD201" s="0"/>
      <c r="HWE201" s="0"/>
      <c r="HWF201" s="0"/>
      <c r="HWG201" s="0"/>
      <c r="HWH201" s="0"/>
      <c r="HWI201" s="0"/>
      <c r="HWJ201" s="0"/>
      <c r="HWK201" s="0"/>
      <c r="HWL201" s="0"/>
      <c r="HWM201" s="0"/>
      <c r="HWN201" s="0"/>
      <c r="HWO201" s="0"/>
      <c r="HWP201" s="0"/>
      <c r="HWQ201" s="0"/>
      <c r="HWR201" s="0"/>
      <c r="HWS201" s="0"/>
      <c r="HWT201" s="0"/>
      <c r="HWU201" s="0"/>
      <c r="HWV201" s="0"/>
      <c r="HWW201" s="0"/>
      <c r="HWX201" s="0"/>
      <c r="HWY201" s="0"/>
      <c r="HWZ201" s="0"/>
      <c r="HXA201" s="0"/>
      <c r="HXB201" s="0"/>
      <c r="HXC201" s="0"/>
      <c r="HXD201" s="0"/>
      <c r="HXE201" s="0"/>
      <c r="HXF201" s="0"/>
      <c r="HXG201" s="0"/>
      <c r="HXH201" s="0"/>
      <c r="HXI201" s="0"/>
      <c r="HXJ201" s="0"/>
      <c r="HXK201" s="0"/>
      <c r="HXL201" s="0"/>
      <c r="HXM201" s="0"/>
      <c r="HXN201" s="0"/>
      <c r="HXO201" s="0"/>
      <c r="HXP201" s="0"/>
      <c r="HXQ201" s="0"/>
      <c r="HXR201" s="0"/>
      <c r="HXS201" s="0"/>
      <c r="HXT201" s="0"/>
      <c r="HXU201" s="0"/>
      <c r="HXV201" s="0"/>
      <c r="HXW201" s="0"/>
      <c r="HXX201" s="0"/>
      <c r="HXY201" s="0"/>
      <c r="HXZ201" s="0"/>
      <c r="HYA201" s="0"/>
      <c r="HYB201" s="0"/>
      <c r="HYC201" s="0"/>
      <c r="HYD201" s="0"/>
      <c r="HYE201" s="0"/>
      <c r="HYF201" s="0"/>
      <c r="HYG201" s="0"/>
      <c r="HYH201" s="0"/>
      <c r="HYI201" s="0"/>
      <c r="HYJ201" s="0"/>
      <c r="HYK201" s="0"/>
      <c r="HYL201" s="0"/>
      <c r="HYM201" s="0"/>
      <c r="HYN201" s="0"/>
      <c r="HYO201" s="0"/>
      <c r="HYP201" s="0"/>
      <c r="HYQ201" s="0"/>
      <c r="HYR201" s="0"/>
      <c r="HYS201" s="0"/>
      <c r="HYT201" s="0"/>
      <c r="HYU201" s="0"/>
      <c r="HYV201" s="0"/>
      <c r="HYW201" s="0"/>
      <c r="HYX201" s="0"/>
      <c r="HYY201" s="0"/>
      <c r="HYZ201" s="0"/>
      <c r="HZA201" s="0"/>
      <c r="HZB201" s="0"/>
      <c r="HZC201" s="0"/>
      <c r="HZD201" s="0"/>
      <c r="HZE201" s="0"/>
      <c r="HZF201" s="0"/>
      <c r="HZG201" s="0"/>
      <c r="HZH201" s="0"/>
      <c r="HZI201" s="0"/>
      <c r="HZJ201" s="0"/>
      <c r="HZK201" s="0"/>
      <c r="HZL201" s="0"/>
      <c r="HZM201" s="0"/>
      <c r="HZN201" s="0"/>
      <c r="HZO201" s="0"/>
      <c r="HZP201" s="0"/>
      <c r="HZQ201" s="0"/>
      <c r="HZR201" s="0"/>
      <c r="HZS201" s="0"/>
      <c r="HZT201" s="0"/>
      <c r="HZU201" s="0"/>
      <c r="HZV201" s="0"/>
      <c r="HZW201" s="0"/>
      <c r="HZX201" s="0"/>
      <c r="HZY201" s="0"/>
      <c r="HZZ201" s="0"/>
      <c r="IAA201" s="0"/>
      <c r="IAB201" s="0"/>
      <c r="IAC201" s="0"/>
      <c r="IAD201" s="0"/>
      <c r="IAE201" s="0"/>
      <c r="IAF201" s="0"/>
      <c r="IAG201" s="0"/>
      <c r="IAH201" s="0"/>
      <c r="IAI201" s="0"/>
      <c r="IAJ201" s="0"/>
      <c r="IAK201" s="0"/>
      <c r="IAL201" s="0"/>
      <c r="IAM201" s="0"/>
      <c r="IAN201" s="0"/>
      <c r="IAO201" s="0"/>
      <c r="IAP201" s="0"/>
      <c r="IAQ201" s="0"/>
      <c r="IAR201" s="0"/>
      <c r="IAS201" s="0"/>
      <c r="IAT201" s="0"/>
      <c r="IAU201" s="0"/>
      <c r="IAV201" s="0"/>
      <c r="IAW201" s="0"/>
      <c r="IAX201" s="0"/>
      <c r="IAY201" s="0"/>
      <c r="IAZ201" s="0"/>
      <c r="IBA201" s="0"/>
      <c r="IBB201" s="0"/>
      <c r="IBC201" s="0"/>
      <c r="IBD201" s="0"/>
      <c r="IBE201" s="0"/>
      <c r="IBF201" s="0"/>
      <c r="IBG201" s="0"/>
      <c r="IBH201" s="0"/>
      <c r="IBI201" s="0"/>
      <c r="IBJ201" s="0"/>
      <c r="IBK201" s="0"/>
      <c r="IBL201" s="0"/>
      <c r="IBM201" s="0"/>
      <c r="IBN201" s="0"/>
      <c r="IBO201" s="0"/>
      <c r="IBP201" s="0"/>
      <c r="IBQ201" s="0"/>
      <c r="IBR201" s="0"/>
      <c r="IBS201" s="0"/>
      <c r="IBT201" s="0"/>
      <c r="IBU201" s="0"/>
      <c r="IBV201" s="0"/>
      <c r="IBW201" s="0"/>
      <c r="IBX201" s="0"/>
      <c r="IBY201" s="0"/>
      <c r="IBZ201" s="0"/>
      <c r="ICA201" s="0"/>
      <c r="ICB201" s="0"/>
      <c r="ICC201" s="0"/>
      <c r="ICD201" s="0"/>
      <c r="ICE201" s="0"/>
      <c r="ICF201" s="0"/>
      <c r="ICG201" s="0"/>
      <c r="ICH201" s="0"/>
      <c r="ICI201" s="0"/>
      <c r="ICJ201" s="0"/>
      <c r="ICK201" s="0"/>
      <c r="ICL201" s="0"/>
      <c r="ICM201" s="0"/>
      <c r="ICN201" s="0"/>
      <c r="ICO201" s="0"/>
      <c r="ICP201" s="0"/>
      <c r="ICQ201" s="0"/>
      <c r="ICR201" s="0"/>
      <c r="ICS201" s="0"/>
      <c r="ICT201" s="0"/>
      <c r="ICU201" s="0"/>
      <c r="ICV201" s="0"/>
      <c r="ICW201" s="0"/>
      <c r="ICX201" s="0"/>
      <c r="ICY201" s="0"/>
      <c r="ICZ201" s="0"/>
      <c r="IDA201" s="0"/>
      <c r="IDB201" s="0"/>
      <c r="IDC201" s="0"/>
      <c r="IDD201" s="0"/>
      <c r="IDE201" s="0"/>
      <c r="IDF201" s="0"/>
      <c r="IDG201" s="0"/>
      <c r="IDH201" s="0"/>
      <c r="IDI201" s="0"/>
      <c r="IDJ201" s="0"/>
      <c r="IDK201" s="0"/>
      <c r="IDL201" s="0"/>
      <c r="IDM201" s="0"/>
      <c r="IDN201" s="0"/>
      <c r="IDO201" s="0"/>
      <c r="IDP201" s="0"/>
      <c r="IDQ201" s="0"/>
      <c r="IDR201" s="0"/>
      <c r="IDS201" s="0"/>
      <c r="IDT201" s="0"/>
      <c r="IDU201" s="0"/>
      <c r="IDV201" s="0"/>
      <c r="IDW201" s="0"/>
      <c r="IDX201" s="0"/>
      <c r="IDY201" s="0"/>
      <c r="IDZ201" s="0"/>
      <c r="IEA201" s="0"/>
      <c r="IEB201" s="0"/>
      <c r="IEC201" s="0"/>
      <c r="IED201" s="0"/>
      <c r="IEE201" s="0"/>
      <c r="IEF201" s="0"/>
      <c r="IEG201" s="0"/>
      <c r="IEH201" s="0"/>
      <c r="IEI201" s="0"/>
      <c r="IEJ201" s="0"/>
      <c r="IEK201" s="0"/>
      <c r="IEL201" s="0"/>
      <c r="IEM201" s="0"/>
      <c r="IEN201" s="0"/>
      <c r="IEO201" s="0"/>
      <c r="IEP201" s="0"/>
      <c r="IEQ201" s="0"/>
      <c r="IER201" s="0"/>
      <c r="IES201" s="0"/>
      <c r="IET201" s="0"/>
      <c r="IEU201" s="0"/>
      <c r="IEV201" s="0"/>
      <c r="IEW201" s="0"/>
      <c r="IEX201" s="0"/>
      <c r="IEY201" s="0"/>
      <c r="IEZ201" s="0"/>
      <c r="IFA201" s="0"/>
      <c r="IFB201" s="0"/>
      <c r="IFC201" s="0"/>
      <c r="IFD201" s="0"/>
      <c r="IFE201" s="0"/>
      <c r="IFF201" s="0"/>
      <c r="IFG201" s="0"/>
      <c r="IFH201" s="0"/>
      <c r="IFI201" s="0"/>
      <c r="IFJ201" s="0"/>
      <c r="IFK201" s="0"/>
      <c r="IFL201" s="0"/>
      <c r="IFM201" s="0"/>
      <c r="IFN201" s="0"/>
      <c r="IFO201" s="0"/>
      <c r="IFP201" s="0"/>
      <c r="IFQ201" s="0"/>
      <c r="IFR201" s="0"/>
      <c r="IFS201" s="0"/>
      <c r="IFT201" s="0"/>
      <c r="IFU201" s="0"/>
      <c r="IFV201" s="0"/>
      <c r="IFW201" s="0"/>
      <c r="IFX201" s="0"/>
      <c r="IFY201" s="0"/>
      <c r="IFZ201" s="0"/>
      <c r="IGA201" s="0"/>
      <c r="IGB201" s="0"/>
      <c r="IGC201" s="0"/>
      <c r="IGD201" s="0"/>
      <c r="IGE201" s="0"/>
      <c r="IGF201" s="0"/>
      <c r="IGG201" s="0"/>
      <c r="IGH201" s="0"/>
      <c r="IGI201" s="0"/>
      <c r="IGJ201" s="0"/>
      <c r="IGK201" s="0"/>
      <c r="IGL201" s="0"/>
      <c r="IGM201" s="0"/>
      <c r="IGN201" s="0"/>
      <c r="IGO201" s="0"/>
      <c r="IGP201" s="0"/>
      <c r="IGQ201" s="0"/>
      <c r="IGR201" s="0"/>
      <c r="IGS201" s="0"/>
      <c r="IGT201" s="0"/>
      <c r="IGU201" s="0"/>
      <c r="IGV201" s="0"/>
      <c r="IGW201" s="0"/>
      <c r="IGX201" s="0"/>
      <c r="IGY201" s="0"/>
      <c r="IGZ201" s="0"/>
      <c r="IHA201" s="0"/>
      <c r="IHB201" s="0"/>
      <c r="IHC201" s="0"/>
      <c r="IHD201" s="0"/>
      <c r="IHE201" s="0"/>
      <c r="IHF201" s="0"/>
      <c r="IHG201" s="0"/>
      <c r="IHH201" s="0"/>
      <c r="IHI201" s="0"/>
      <c r="IHJ201" s="0"/>
      <c r="IHK201" s="0"/>
      <c r="IHL201" s="0"/>
      <c r="IHM201" s="0"/>
      <c r="IHN201" s="0"/>
      <c r="IHO201" s="0"/>
      <c r="IHP201" s="0"/>
      <c r="IHQ201" s="0"/>
      <c r="IHR201" s="0"/>
      <c r="IHS201" s="0"/>
      <c r="IHT201" s="0"/>
      <c r="IHU201" s="0"/>
      <c r="IHV201" s="0"/>
      <c r="IHW201" s="0"/>
      <c r="IHX201" s="0"/>
      <c r="IHY201" s="0"/>
      <c r="IHZ201" s="0"/>
      <c r="IIA201" s="0"/>
      <c r="IIB201" s="0"/>
      <c r="IIC201" s="0"/>
      <c r="IID201" s="0"/>
      <c r="IIE201" s="0"/>
      <c r="IIF201" s="0"/>
      <c r="IIG201" s="0"/>
      <c r="IIH201" s="0"/>
      <c r="III201" s="0"/>
      <c r="IIJ201" s="0"/>
      <c r="IIK201" s="0"/>
      <c r="IIL201" s="0"/>
      <c r="IIM201" s="0"/>
      <c r="IIN201" s="0"/>
      <c r="IIO201" s="0"/>
      <c r="IIP201" s="0"/>
      <c r="IIQ201" s="0"/>
      <c r="IIR201" s="0"/>
      <c r="IIS201" s="0"/>
      <c r="IIT201" s="0"/>
      <c r="IIU201" s="0"/>
      <c r="IIV201" s="0"/>
      <c r="IIW201" s="0"/>
      <c r="IIX201" s="0"/>
      <c r="IIY201" s="0"/>
      <c r="IIZ201" s="0"/>
      <c r="IJA201" s="0"/>
      <c r="IJB201" s="0"/>
      <c r="IJC201" s="0"/>
      <c r="IJD201" s="0"/>
      <c r="IJE201" s="0"/>
      <c r="IJF201" s="0"/>
      <c r="IJG201" s="0"/>
      <c r="IJH201" s="0"/>
      <c r="IJI201" s="0"/>
      <c r="IJJ201" s="0"/>
      <c r="IJK201" s="0"/>
      <c r="IJL201" s="0"/>
      <c r="IJM201" s="0"/>
      <c r="IJN201" s="0"/>
      <c r="IJO201" s="0"/>
      <c r="IJP201" s="0"/>
      <c r="IJQ201" s="0"/>
      <c r="IJR201" s="0"/>
      <c r="IJS201" s="0"/>
      <c r="IJT201" s="0"/>
      <c r="IJU201" s="0"/>
      <c r="IJV201" s="0"/>
      <c r="IJW201" s="0"/>
      <c r="IJX201" s="0"/>
      <c r="IJY201" s="0"/>
      <c r="IJZ201" s="0"/>
      <c r="IKA201" s="0"/>
      <c r="IKB201" s="0"/>
      <c r="IKC201" s="0"/>
      <c r="IKD201" s="0"/>
      <c r="IKE201" s="0"/>
      <c r="IKF201" s="0"/>
      <c r="IKG201" s="0"/>
      <c r="IKH201" s="0"/>
      <c r="IKI201" s="0"/>
      <c r="IKJ201" s="0"/>
      <c r="IKK201" s="0"/>
      <c r="IKL201" s="0"/>
      <c r="IKM201" s="0"/>
      <c r="IKN201" s="0"/>
      <c r="IKO201" s="0"/>
      <c r="IKP201" s="0"/>
      <c r="IKQ201" s="0"/>
      <c r="IKR201" s="0"/>
      <c r="IKS201" s="0"/>
      <c r="IKT201" s="0"/>
      <c r="IKU201" s="0"/>
      <c r="IKV201" s="0"/>
      <c r="IKW201" s="0"/>
      <c r="IKX201" s="0"/>
      <c r="IKY201" s="0"/>
      <c r="IKZ201" s="0"/>
      <c r="ILA201" s="0"/>
      <c r="ILB201" s="0"/>
      <c r="ILC201" s="0"/>
      <c r="ILD201" s="0"/>
      <c r="ILE201" s="0"/>
      <c r="ILF201" s="0"/>
      <c r="ILG201" s="0"/>
      <c r="ILH201" s="0"/>
      <c r="ILI201" s="0"/>
      <c r="ILJ201" s="0"/>
      <c r="ILK201" s="0"/>
      <c r="ILL201" s="0"/>
      <c r="ILM201" s="0"/>
      <c r="ILN201" s="0"/>
      <c r="ILO201" s="0"/>
      <c r="ILP201" s="0"/>
      <c r="ILQ201" s="0"/>
      <c r="ILR201" s="0"/>
      <c r="ILS201" s="0"/>
      <c r="ILT201" s="0"/>
      <c r="ILU201" s="0"/>
      <c r="ILV201" s="0"/>
      <c r="ILW201" s="0"/>
      <c r="ILX201" s="0"/>
      <c r="ILY201" s="0"/>
      <c r="ILZ201" s="0"/>
      <c r="IMA201" s="0"/>
      <c r="IMB201" s="0"/>
      <c r="IMC201" s="0"/>
      <c r="IMD201" s="0"/>
      <c r="IME201" s="0"/>
      <c r="IMF201" s="0"/>
      <c r="IMG201" s="0"/>
      <c r="IMH201" s="0"/>
      <c r="IMI201" s="0"/>
      <c r="IMJ201" s="0"/>
      <c r="IMK201" s="0"/>
      <c r="IML201" s="0"/>
      <c r="IMM201" s="0"/>
      <c r="IMN201" s="0"/>
      <c r="IMO201" s="0"/>
      <c r="IMP201" s="0"/>
      <c r="IMQ201" s="0"/>
      <c r="IMR201" s="0"/>
      <c r="IMS201" s="0"/>
      <c r="IMT201" s="0"/>
      <c r="IMU201" s="0"/>
      <c r="IMV201" s="0"/>
      <c r="IMW201" s="0"/>
      <c r="IMX201" s="0"/>
      <c r="IMY201" s="0"/>
      <c r="IMZ201" s="0"/>
      <c r="INA201" s="0"/>
      <c r="INB201" s="0"/>
      <c r="INC201" s="0"/>
      <c r="IND201" s="0"/>
      <c r="INE201" s="0"/>
      <c r="INF201" s="0"/>
      <c r="ING201" s="0"/>
      <c r="INH201" s="0"/>
      <c r="INI201" s="0"/>
      <c r="INJ201" s="0"/>
      <c r="INK201" s="0"/>
      <c r="INL201" s="0"/>
      <c r="INM201" s="0"/>
      <c r="INN201" s="0"/>
      <c r="INO201" s="0"/>
      <c r="INP201" s="0"/>
      <c r="INQ201" s="0"/>
      <c r="INR201" s="0"/>
      <c r="INS201" s="0"/>
      <c r="INT201" s="0"/>
      <c r="INU201" s="0"/>
      <c r="INV201" s="0"/>
      <c r="INW201" s="0"/>
      <c r="INX201" s="0"/>
      <c r="INY201" s="0"/>
      <c r="INZ201" s="0"/>
      <c r="IOA201" s="0"/>
      <c r="IOB201" s="0"/>
      <c r="IOC201" s="0"/>
      <c r="IOD201" s="0"/>
      <c r="IOE201" s="0"/>
      <c r="IOF201" s="0"/>
      <c r="IOG201" s="0"/>
      <c r="IOH201" s="0"/>
      <c r="IOI201" s="0"/>
      <c r="IOJ201" s="0"/>
      <c r="IOK201" s="0"/>
      <c r="IOL201" s="0"/>
      <c r="IOM201" s="0"/>
      <c r="ION201" s="0"/>
      <c r="IOO201" s="0"/>
      <c r="IOP201" s="0"/>
      <c r="IOQ201" s="0"/>
      <c r="IOR201" s="0"/>
      <c r="IOS201" s="0"/>
      <c r="IOT201" s="0"/>
      <c r="IOU201" s="0"/>
      <c r="IOV201" s="0"/>
      <c r="IOW201" s="0"/>
      <c r="IOX201" s="0"/>
      <c r="IOY201" s="0"/>
      <c r="IOZ201" s="0"/>
      <c r="IPA201" s="0"/>
      <c r="IPB201" s="0"/>
      <c r="IPC201" s="0"/>
      <c r="IPD201" s="0"/>
      <c r="IPE201" s="0"/>
      <c r="IPF201" s="0"/>
      <c r="IPG201" s="0"/>
      <c r="IPH201" s="0"/>
      <c r="IPI201" s="0"/>
      <c r="IPJ201" s="0"/>
      <c r="IPK201" s="0"/>
      <c r="IPL201" s="0"/>
      <c r="IPM201" s="0"/>
      <c r="IPN201" s="0"/>
      <c r="IPO201" s="0"/>
      <c r="IPP201" s="0"/>
      <c r="IPQ201" s="0"/>
      <c r="IPR201" s="0"/>
      <c r="IPS201" s="0"/>
      <c r="IPT201" s="0"/>
      <c r="IPU201" s="0"/>
      <c r="IPV201" s="0"/>
      <c r="IPW201" s="0"/>
      <c r="IPX201" s="0"/>
      <c r="IPY201" s="0"/>
      <c r="IPZ201" s="0"/>
      <c r="IQA201" s="0"/>
      <c r="IQB201" s="0"/>
      <c r="IQC201" s="0"/>
      <c r="IQD201" s="0"/>
      <c r="IQE201" s="0"/>
      <c r="IQF201" s="0"/>
      <c r="IQG201" s="0"/>
      <c r="IQH201" s="0"/>
      <c r="IQI201" s="0"/>
      <c r="IQJ201" s="0"/>
      <c r="IQK201" s="0"/>
      <c r="IQL201" s="0"/>
      <c r="IQM201" s="0"/>
      <c r="IQN201" s="0"/>
      <c r="IQO201" s="0"/>
      <c r="IQP201" s="0"/>
      <c r="IQQ201" s="0"/>
      <c r="IQR201" s="0"/>
      <c r="IQS201" s="0"/>
      <c r="IQT201" s="0"/>
      <c r="IQU201" s="0"/>
      <c r="IQV201" s="0"/>
      <c r="IQW201" s="0"/>
      <c r="IQX201" s="0"/>
      <c r="IQY201" s="0"/>
      <c r="IQZ201" s="0"/>
      <c r="IRA201" s="0"/>
      <c r="IRB201" s="0"/>
      <c r="IRC201" s="0"/>
      <c r="IRD201" s="0"/>
      <c r="IRE201" s="0"/>
      <c r="IRF201" s="0"/>
      <c r="IRG201" s="0"/>
      <c r="IRH201" s="0"/>
      <c r="IRI201" s="0"/>
      <c r="IRJ201" s="0"/>
      <c r="IRK201" s="0"/>
      <c r="IRL201" s="0"/>
      <c r="IRM201" s="0"/>
      <c r="IRN201" s="0"/>
      <c r="IRO201" s="0"/>
      <c r="IRP201" s="0"/>
      <c r="IRQ201" s="0"/>
      <c r="IRR201" s="0"/>
      <c r="IRS201" s="0"/>
      <c r="IRT201" s="0"/>
      <c r="IRU201" s="0"/>
      <c r="IRV201" s="0"/>
      <c r="IRW201" s="0"/>
      <c r="IRX201" s="0"/>
      <c r="IRY201" s="0"/>
      <c r="IRZ201" s="0"/>
      <c r="ISA201" s="0"/>
      <c r="ISB201" s="0"/>
      <c r="ISC201" s="0"/>
      <c r="ISD201" s="0"/>
      <c r="ISE201" s="0"/>
      <c r="ISF201" s="0"/>
      <c r="ISG201" s="0"/>
      <c r="ISH201" s="0"/>
      <c r="ISI201" s="0"/>
      <c r="ISJ201" s="0"/>
      <c r="ISK201" s="0"/>
      <c r="ISL201" s="0"/>
      <c r="ISM201" s="0"/>
      <c r="ISN201" s="0"/>
      <c r="ISO201" s="0"/>
      <c r="ISP201" s="0"/>
      <c r="ISQ201" s="0"/>
      <c r="ISR201" s="0"/>
      <c r="ISS201" s="0"/>
      <c r="IST201" s="0"/>
      <c r="ISU201" s="0"/>
      <c r="ISV201" s="0"/>
      <c r="ISW201" s="0"/>
      <c r="ISX201" s="0"/>
      <c r="ISY201" s="0"/>
      <c r="ISZ201" s="0"/>
      <c r="ITA201" s="0"/>
      <c r="ITB201" s="0"/>
      <c r="ITC201" s="0"/>
      <c r="ITD201" s="0"/>
      <c r="ITE201" s="0"/>
      <c r="ITF201" s="0"/>
      <c r="ITG201" s="0"/>
      <c r="ITH201" s="0"/>
      <c r="ITI201" s="0"/>
      <c r="ITJ201" s="0"/>
      <c r="ITK201" s="0"/>
      <c r="ITL201" s="0"/>
      <c r="ITM201" s="0"/>
      <c r="ITN201" s="0"/>
      <c r="ITO201" s="0"/>
      <c r="ITP201" s="0"/>
      <c r="ITQ201" s="0"/>
      <c r="ITR201" s="0"/>
      <c r="ITS201" s="0"/>
      <c r="ITT201" s="0"/>
      <c r="ITU201" s="0"/>
      <c r="ITV201" s="0"/>
      <c r="ITW201" s="0"/>
      <c r="ITX201" s="0"/>
      <c r="ITY201" s="0"/>
      <c r="ITZ201" s="0"/>
      <c r="IUA201" s="0"/>
      <c r="IUB201" s="0"/>
      <c r="IUC201" s="0"/>
      <c r="IUD201" s="0"/>
      <c r="IUE201" s="0"/>
      <c r="IUF201" s="0"/>
      <c r="IUG201" s="0"/>
      <c r="IUH201" s="0"/>
      <c r="IUI201" s="0"/>
      <c r="IUJ201" s="0"/>
      <c r="IUK201" s="0"/>
      <c r="IUL201" s="0"/>
      <c r="IUM201" s="0"/>
      <c r="IUN201" s="0"/>
      <c r="IUO201" s="0"/>
      <c r="IUP201" s="0"/>
      <c r="IUQ201" s="0"/>
      <c r="IUR201" s="0"/>
      <c r="IUS201" s="0"/>
      <c r="IUT201" s="0"/>
      <c r="IUU201" s="0"/>
      <c r="IUV201" s="0"/>
      <c r="IUW201" s="0"/>
      <c r="IUX201" s="0"/>
      <c r="IUY201" s="0"/>
      <c r="IUZ201" s="0"/>
      <c r="IVA201" s="0"/>
      <c r="IVB201" s="0"/>
      <c r="IVC201" s="0"/>
      <c r="IVD201" s="0"/>
      <c r="IVE201" s="0"/>
      <c r="IVF201" s="0"/>
      <c r="IVG201" s="0"/>
      <c r="IVH201" s="0"/>
      <c r="IVI201" s="0"/>
      <c r="IVJ201" s="0"/>
      <c r="IVK201" s="0"/>
      <c r="IVL201" s="0"/>
      <c r="IVM201" s="0"/>
      <c r="IVN201" s="0"/>
      <c r="IVO201" s="0"/>
      <c r="IVP201" s="0"/>
      <c r="IVQ201" s="0"/>
      <c r="IVR201" s="0"/>
      <c r="IVS201" s="0"/>
      <c r="IVT201" s="0"/>
      <c r="IVU201" s="0"/>
      <c r="IVV201" s="0"/>
      <c r="IVW201" s="0"/>
      <c r="IVX201" s="0"/>
      <c r="IVY201" s="0"/>
      <c r="IVZ201" s="0"/>
      <c r="IWA201" s="0"/>
      <c r="IWB201" s="0"/>
      <c r="IWC201" s="0"/>
      <c r="IWD201" s="0"/>
      <c r="IWE201" s="0"/>
      <c r="IWF201" s="0"/>
      <c r="IWG201" s="0"/>
      <c r="IWH201" s="0"/>
      <c r="IWI201" s="0"/>
      <c r="IWJ201" s="0"/>
      <c r="IWK201" s="0"/>
      <c r="IWL201" s="0"/>
      <c r="IWM201" s="0"/>
      <c r="IWN201" s="0"/>
      <c r="IWO201" s="0"/>
      <c r="IWP201" s="0"/>
      <c r="IWQ201" s="0"/>
      <c r="IWR201" s="0"/>
      <c r="IWS201" s="0"/>
      <c r="IWT201" s="0"/>
      <c r="IWU201" s="0"/>
      <c r="IWV201" s="0"/>
      <c r="IWW201" s="0"/>
      <c r="IWX201" s="0"/>
      <c r="IWY201" s="0"/>
      <c r="IWZ201" s="0"/>
      <c r="IXA201" s="0"/>
      <c r="IXB201" s="0"/>
      <c r="IXC201" s="0"/>
      <c r="IXD201" s="0"/>
      <c r="IXE201" s="0"/>
      <c r="IXF201" s="0"/>
      <c r="IXG201" s="0"/>
      <c r="IXH201" s="0"/>
      <c r="IXI201" s="0"/>
      <c r="IXJ201" s="0"/>
      <c r="IXK201" s="0"/>
      <c r="IXL201" s="0"/>
      <c r="IXM201" s="0"/>
      <c r="IXN201" s="0"/>
      <c r="IXO201" s="0"/>
      <c r="IXP201" s="0"/>
      <c r="IXQ201" s="0"/>
      <c r="IXR201" s="0"/>
      <c r="IXS201" s="0"/>
      <c r="IXT201" s="0"/>
      <c r="IXU201" s="0"/>
      <c r="IXV201" s="0"/>
      <c r="IXW201" s="0"/>
      <c r="IXX201" s="0"/>
      <c r="IXY201" s="0"/>
      <c r="IXZ201" s="0"/>
      <c r="IYA201" s="0"/>
      <c r="IYB201" s="0"/>
      <c r="IYC201" s="0"/>
      <c r="IYD201" s="0"/>
      <c r="IYE201" s="0"/>
      <c r="IYF201" s="0"/>
      <c r="IYG201" s="0"/>
      <c r="IYH201" s="0"/>
      <c r="IYI201" s="0"/>
      <c r="IYJ201" s="0"/>
      <c r="IYK201" s="0"/>
      <c r="IYL201" s="0"/>
      <c r="IYM201" s="0"/>
      <c r="IYN201" s="0"/>
      <c r="IYO201" s="0"/>
      <c r="IYP201" s="0"/>
      <c r="IYQ201" s="0"/>
      <c r="IYR201" s="0"/>
      <c r="IYS201" s="0"/>
      <c r="IYT201" s="0"/>
      <c r="IYU201" s="0"/>
      <c r="IYV201" s="0"/>
      <c r="IYW201" s="0"/>
      <c r="IYX201" s="0"/>
      <c r="IYY201" s="0"/>
      <c r="IYZ201" s="0"/>
      <c r="IZA201" s="0"/>
      <c r="IZB201" s="0"/>
      <c r="IZC201" s="0"/>
      <c r="IZD201" s="0"/>
      <c r="IZE201" s="0"/>
      <c r="IZF201" s="0"/>
      <c r="IZG201" s="0"/>
      <c r="IZH201" s="0"/>
      <c r="IZI201" s="0"/>
      <c r="IZJ201" s="0"/>
      <c r="IZK201" s="0"/>
      <c r="IZL201" s="0"/>
      <c r="IZM201" s="0"/>
      <c r="IZN201" s="0"/>
      <c r="IZO201" s="0"/>
      <c r="IZP201" s="0"/>
      <c r="IZQ201" s="0"/>
      <c r="IZR201" s="0"/>
      <c r="IZS201" s="0"/>
      <c r="IZT201" s="0"/>
      <c r="IZU201" s="0"/>
      <c r="IZV201" s="0"/>
      <c r="IZW201" s="0"/>
      <c r="IZX201" s="0"/>
      <c r="IZY201" s="0"/>
      <c r="IZZ201" s="0"/>
      <c r="JAA201" s="0"/>
      <c r="JAB201" s="0"/>
      <c r="JAC201" s="0"/>
      <c r="JAD201" s="0"/>
      <c r="JAE201" s="0"/>
      <c r="JAF201" s="0"/>
      <c r="JAG201" s="0"/>
      <c r="JAH201" s="0"/>
      <c r="JAI201" s="0"/>
      <c r="JAJ201" s="0"/>
      <c r="JAK201" s="0"/>
      <c r="JAL201" s="0"/>
      <c r="JAM201" s="0"/>
      <c r="JAN201" s="0"/>
      <c r="JAO201" s="0"/>
      <c r="JAP201" s="0"/>
      <c r="JAQ201" s="0"/>
      <c r="JAR201" s="0"/>
      <c r="JAS201" s="0"/>
      <c r="JAT201" s="0"/>
      <c r="JAU201" s="0"/>
      <c r="JAV201" s="0"/>
      <c r="JAW201" s="0"/>
      <c r="JAX201" s="0"/>
      <c r="JAY201" s="0"/>
      <c r="JAZ201" s="0"/>
      <c r="JBA201" s="0"/>
      <c r="JBB201" s="0"/>
      <c r="JBC201" s="0"/>
      <c r="JBD201" s="0"/>
      <c r="JBE201" s="0"/>
      <c r="JBF201" s="0"/>
      <c r="JBG201" s="0"/>
      <c r="JBH201" s="0"/>
      <c r="JBI201" s="0"/>
      <c r="JBJ201" s="0"/>
      <c r="JBK201" s="0"/>
      <c r="JBL201" s="0"/>
      <c r="JBM201" s="0"/>
      <c r="JBN201" s="0"/>
      <c r="JBO201" s="0"/>
      <c r="JBP201" s="0"/>
      <c r="JBQ201" s="0"/>
      <c r="JBR201" s="0"/>
      <c r="JBS201" s="0"/>
      <c r="JBT201" s="0"/>
      <c r="JBU201" s="0"/>
      <c r="JBV201" s="0"/>
      <c r="JBW201" s="0"/>
      <c r="JBX201" s="0"/>
      <c r="JBY201" s="0"/>
      <c r="JBZ201" s="0"/>
      <c r="JCA201" s="0"/>
      <c r="JCB201" s="0"/>
      <c r="JCC201" s="0"/>
      <c r="JCD201" s="0"/>
      <c r="JCE201" s="0"/>
      <c r="JCF201" s="0"/>
      <c r="JCG201" s="0"/>
      <c r="JCH201" s="0"/>
      <c r="JCI201" s="0"/>
      <c r="JCJ201" s="0"/>
      <c r="JCK201" s="0"/>
      <c r="JCL201" s="0"/>
      <c r="JCM201" s="0"/>
      <c r="JCN201" s="0"/>
      <c r="JCO201" s="0"/>
      <c r="JCP201" s="0"/>
      <c r="JCQ201" s="0"/>
      <c r="JCR201" s="0"/>
      <c r="JCS201" s="0"/>
      <c r="JCT201" s="0"/>
      <c r="JCU201" s="0"/>
      <c r="JCV201" s="0"/>
      <c r="JCW201" s="0"/>
      <c r="JCX201" s="0"/>
      <c r="JCY201" s="0"/>
      <c r="JCZ201" s="0"/>
      <c r="JDA201" s="0"/>
      <c r="JDB201" s="0"/>
      <c r="JDC201" s="0"/>
      <c r="JDD201" s="0"/>
      <c r="JDE201" s="0"/>
      <c r="JDF201" s="0"/>
      <c r="JDG201" s="0"/>
      <c r="JDH201" s="0"/>
      <c r="JDI201" s="0"/>
      <c r="JDJ201" s="0"/>
      <c r="JDK201" s="0"/>
      <c r="JDL201" s="0"/>
      <c r="JDM201" s="0"/>
      <c r="JDN201" s="0"/>
      <c r="JDO201" s="0"/>
      <c r="JDP201" s="0"/>
      <c r="JDQ201" s="0"/>
      <c r="JDR201" s="0"/>
      <c r="JDS201" s="0"/>
      <c r="JDT201" s="0"/>
      <c r="JDU201" s="0"/>
      <c r="JDV201" s="0"/>
      <c r="JDW201" s="0"/>
      <c r="JDX201" s="0"/>
      <c r="JDY201" s="0"/>
      <c r="JDZ201" s="0"/>
      <c r="JEA201" s="0"/>
      <c r="JEB201" s="0"/>
      <c r="JEC201" s="0"/>
      <c r="JED201" s="0"/>
      <c r="JEE201" s="0"/>
      <c r="JEF201" s="0"/>
      <c r="JEG201" s="0"/>
      <c r="JEH201" s="0"/>
      <c r="JEI201" s="0"/>
      <c r="JEJ201" s="0"/>
      <c r="JEK201" s="0"/>
      <c r="JEL201" s="0"/>
      <c r="JEM201" s="0"/>
      <c r="JEN201" s="0"/>
      <c r="JEO201" s="0"/>
      <c r="JEP201" s="0"/>
      <c r="JEQ201" s="0"/>
      <c r="JER201" s="0"/>
      <c r="JES201" s="0"/>
      <c r="JET201" s="0"/>
      <c r="JEU201" s="0"/>
      <c r="JEV201" s="0"/>
      <c r="JEW201" s="0"/>
      <c r="JEX201" s="0"/>
      <c r="JEY201" s="0"/>
      <c r="JEZ201" s="0"/>
      <c r="JFA201" s="0"/>
      <c r="JFB201" s="0"/>
      <c r="JFC201" s="0"/>
      <c r="JFD201" s="0"/>
      <c r="JFE201" s="0"/>
      <c r="JFF201" s="0"/>
      <c r="JFG201" s="0"/>
      <c r="JFH201" s="0"/>
      <c r="JFI201" s="0"/>
      <c r="JFJ201" s="0"/>
      <c r="JFK201" s="0"/>
      <c r="JFL201" s="0"/>
      <c r="JFM201" s="0"/>
      <c r="JFN201" s="0"/>
      <c r="JFO201" s="0"/>
      <c r="JFP201" s="0"/>
      <c r="JFQ201" s="0"/>
      <c r="JFR201" s="0"/>
      <c r="JFS201" s="0"/>
      <c r="JFT201" s="0"/>
      <c r="JFU201" s="0"/>
      <c r="JFV201" s="0"/>
      <c r="JFW201" s="0"/>
      <c r="JFX201" s="0"/>
      <c r="JFY201" s="0"/>
      <c r="JFZ201" s="0"/>
      <c r="JGA201" s="0"/>
      <c r="JGB201" s="0"/>
      <c r="JGC201" s="0"/>
      <c r="JGD201" s="0"/>
      <c r="JGE201" s="0"/>
      <c r="JGF201" s="0"/>
      <c r="JGG201" s="0"/>
      <c r="JGH201" s="0"/>
      <c r="JGI201" s="0"/>
      <c r="JGJ201" s="0"/>
      <c r="JGK201" s="0"/>
      <c r="JGL201" s="0"/>
      <c r="JGM201" s="0"/>
      <c r="JGN201" s="0"/>
      <c r="JGO201" s="0"/>
      <c r="JGP201" s="0"/>
      <c r="JGQ201" s="0"/>
      <c r="JGR201" s="0"/>
      <c r="JGS201" s="0"/>
      <c r="JGT201" s="0"/>
      <c r="JGU201" s="0"/>
      <c r="JGV201" s="0"/>
      <c r="JGW201" s="0"/>
      <c r="JGX201" s="0"/>
      <c r="JGY201" s="0"/>
      <c r="JGZ201" s="0"/>
      <c r="JHA201" s="0"/>
      <c r="JHB201" s="0"/>
      <c r="JHC201" s="0"/>
      <c r="JHD201" s="0"/>
      <c r="JHE201" s="0"/>
      <c r="JHF201" s="0"/>
      <c r="JHG201" s="0"/>
      <c r="JHH201" s="0"/>
      <c r="JHI201" s="0"/>
      <c r="JHJ201" s="0"/>
      <c r="JHK201" s="0"/>
      <c r="JHL201" s="0"/>
      <c r="JHM201" s="0"/>
      <c r="JHN201" s="0"/>
      <c r="JHO201" s="0"/>
      <c r="JHP201" s="0"/>
      <c r="JHQ201" s="0"/>
      <c r="JHR201" s="0"/>
      <c r="JHS201" s="0"/>
      <c r="JHT201" s="0"/>
      <c r="JHU201" s="0"/>
      <c r="JHV201" s="0"/>
      <c r="JHW201" s="0"/>
      <c r="JHX201" s="0"/>
      <c r="JHY201" s="0"/>
      <c r="JHZ201" s="0"/>
      <c r="JIA201" s="0"/>
      <c r="JIB201" s="0"/>
      <c r="JIC201" s="0"/>
      <c r="JID201" s="0"/>
      <c r="JIE201" s="0"/>
      <c r="JIF201" s="0"/>
      <c r="JIG201" s="0"/>
      <c r="JIH201" s="0"/>
      <c r="JII201" s="0"/>
      <c r="JIJ201" s="0"/>
      <c r="JIK201" s="0"/>
      <c r="JIL201" s="0"/>
      <c r="JIM201" s="0"/>
      <c r="JIN201" s="0"/>
      <c r="JIO201" s="0"/>
      <c r="JIP201" s="0"/>
      <c r="JIQ201" s="0"/>
      <c r="JIR201" s="0"/>
      <c r="JIS201" s="0"/>
      <c r="JIT201" s="0"/>
      <c r="JIU201" s="0"/>
      <c r="JIV201" s="0"/>
      <c r="JIW201" s="0"/>
      <c r="JIX201" s="0"/>
      <c r="JIY201" s="0"/>
      <c r="JIZ201" s="0"/>
      <c r="JJA201" s="0"/>
      <c r="JJB201" s="0"/>
      <c r="JJC201" s="0"/>
      <c r="JJD201" s="0"/>
      <c r="JJE201" s="0"/>
      <c r="JJF201" s="0"/>
      <c r="JJG201" s="0"/>
      <c r="JJH201" s="0"/>
      <c r="JJI201" s="0"/>
      <c r="JJJ201" s="0"/>
      <c r="JJK201" s="0"/>
      <c r="JJL201" s="0"/>
      <c r="JJM201" s="0"/>
      <c r="JJN201" s="0"/>
      <c r="JJO201" s="0"/>
      <c r="JJP201" s="0"/>
      <c r="JJQ201" s="0"/>
      <c r="JJR201" s="0"/>
      <c r="JJS201" s="0"/>
      <c r="JJT201" s="0"/>
      <c r="JJU201" s="0"/>
      <c r="JJV201" s="0"/>
      <c r="JJW201" s="0"/>
      <c r="JJX201" s="0"/>
      <c r="JJY201" s="0"/>
      <c r="JJZ201" s="0"/>
      <c r="JKA201" s="0"/>
      <c r="JKB201" s="0"/>
      <c r="JKC201" s="0"/>
      <c r="JKD201" s="0"/>
      <c r="JKE201" s="0"/>
      <c r="JKF201" s="0"/>
      <c r="JKG201" s="0"/>
      <c r="JKH201" s="0"/>
      <c r="JKI201" s="0"/>
      <c r="JKJ201" s="0"/>
      <c r="JKK201" s="0"/>
      <c r="JKL201" s="0"/>
      <c r="JKM201" s="0"/>
      <c r="JKN201" s="0"/>
      <c r="JKO201" s="0"/>
      <c r="JKP201" s="0"/>
      <c r="JKQ201" s="0"/>
      <c r="JKR201" s="0"/>
      <c r="JKS201" s="0"/>
      <c r="JKT201" s="0"/>
      <c r="JKU201" s="0"/>
      <c r="JKV201" s="0"/>
      <c r="JKW201" s="0"/>
      <c r="JKX201" s="0"/>
      <c r="JKY201" s="0"/>
      <c r="JKZ201" s="0"/>
      <c r="JLA201" s="0"/>
      <c r="JLB201" s="0"/>
      <c r="JLC201" s="0"/>
      <c r="JLD201" s="0"/>
      <c r="JLE201" s="0"/>
      <c r="JLF201" s="0"/>
      <c r="JLG201" s="0"/>
      <c r="JLH201" s="0"/>
      <c r="JLI201" s="0"/>
      <c r="JLJ201" s="0"/>
      <c r="JLK201" s="0"/>
      <c r="JLL201" s="0"/>
      <c r="JLM201" s="0"/>
      <c r="JLN201" s="0"/>
      <c r="JLO201" s="0"/>
      <c r="JLP201" s="0"/>
      <c r="JLQ201" s="0"/>
      <c r="JLR201" s="0"/>
      <c r="JLS201" s="0"/>
      <c r="JLT201" s="0"/>
      <c r="JLU201" s="0"/>
      <c r="JLV201" s="0"/>
      <c r="JLW201" s="0"/>
      <c r="JLX201" s="0"/>
      <c r="JLY201" s="0"/>
      <c r="JLZ201" s="0"/>
      <c r="JMA201" s="0"/>
      <c r="JMB201" s="0"/>
      <c r="JMC201" s="0"/>
      <c r="JMD201" s="0"/>
      <c r="JME201" s="0"/>
      <c r="JMF201" s="0"/>
      <c r="JMG201" s="0"/>
      <c r="JMH201" s="0"/>
      <c r="JMI201" s="0"/>
      <c r="JMJ201" s="0"/>
      <c r="JMK201" s="0"/>
      <c r="JML201" s="0"/>
      <c r="JMM201" s="0"/>
      <c r="JMN201" s="0"/>
      <c r="JMO201" s="0"/>
      <c r="JMP201" s="0"/>
      <c r="JMQ201" s="0"/>
      <c r="JMR201" s="0"/>
      <c r="JMS201" s="0"/>
      <c r="JMT201" s="0"/>
      <c r="JMU201" s="0"/>
      <c r="JMV201" s="0"/>
      <c r="JMW201" s="0"/>
      <c r="JMX201" s="0"/>
      <c r="JMY201" s="0"/>
      <c r="JMZ201" s="0"/>
      <c r="JNA201" s="0"/>
      <c r="JNB201" s="0"/>
      <c r="JNC201" s="0"/>
      <c r="JND201" s="0"/>
      <c r="JNE201" s="0"/>
      <c r="JNF201" s="0"/>
      <c r="JNG201" s="0"/>
      <c r="JNH201" s="0"/>
      <c r="JNI201" s="0"/>
      <c r="JNJ201" s="0"/>
      <c r="JNK201" s="0"/>
      <c r="JNL201" s="0"/>
      <c r="JNM201" s="0"/>
      <c r="JNN201" s="0"/>
      <c r="JNO201" s="0"/>
      <c r="JNP201" s="0"/>
      <c r="JNQ201" s="0"/>
      <c r="JNR201" s="0"/>
      <c r="JNS201" s="0"/>
      <c r="JNT201" s="0"/>
      <c r="JNU201" s="0"/>
      <c r="JNV201" s="0"/>
      <c r="JNW201" s="0"/>
      <c r="JNX201" s="0"/>
      <c r="JNY201" s="0"/>
      <c r="JNZ201" s="0"/>
      <c r="JOA201" s="0"/>
      <c r="JOB201" s="0"/>
      <c r="JOC201" s="0"/>
      <c r="JOD201" s="0"/>
      <c r="JOE201" s="0"/>
      <c r="JOF201" s="0"/>
      <c r="JOG201" s="0"/>
      <c r="JOH201" s="0"/>
      <c r="JOI201" s="0"/>
      <c r="JOJ201" s="0"/>
      <c r="JOK201" s="0"/>
      <c r="JOL201" s="0"/>
      <c r="JOM201" s="0"/>
      <c r="JON201" s="0"/>
      <c r="JOO201" s="0"/>
      <c r="JOP201" s="0"/>
      <c r="JOQ201" s="0"/>
      <c r="JOR201" s="0"/>
      <c r="JOS201" s="0"/>
      <c r="JOT201" s="0"/>
      <c r="JOU201" s="0"/>
      <c r="JOV201" s="0"/>
      <c r="JOW201" s="0"/>
      <c r="JOX201" s="0"/>
      <c r="JOY201" s="0"/>
      <c r="JOZ201" s="0"/>
      <c r="JPA201" s="0"/>
      <c r="JPB201" s="0"/>
      <c r="JPC201" s="0"/>
      <c r="JPD201" s="0"/>
      <c r="JPE201" s="0"/>
      <c r="JPF201" s="0"/>
      <c r="JPG201" s="0"/>
      <c r="JPH201" s="0"/>
      <c r="JPI201" s="0"/>
      <c r="JPJ201" s="0"/>
      <c r="JPK201" s="0"/>
      <c r="JPL201" s="0"/>
      <c r="JPM201" s="0"/>
      <c r="JPN201" s="0"/>
      <c r="JPO201" s="0"/>
      <c r="JPP201" s="0"/>
      <c r="JPQ201" s="0"/>
      <c r="JPR201" s="0"/>
      <c r="JPS201" s="0"/>
      <c r="JPT201" s="0"/>
      <c r="JPU201" s="0"/>
      <c r="JPV201" s="0"/>
      <c r="JPW201" s="0"/>
      <c r="JPX201" s="0"/>
      <c r="JPY201" s="0"/>
      <c r="JPZ201" s="0"/>
      <c r="JQA201" s="0"/>
      <c r="JQB201" s="0"/>
      <c r="JQC201" s="0"/>
      <c r="JQD201" s="0"/>
      <c r="JQE201" s="0"/>
      <c r="JQF201" s="0"/>
      <c r="JQG201" s="0"/>
      <c r="JQH201" s="0"/>
      <c r="JQI201" s="0"/>
      <c r="JQJ201" s="0"/>
      <c r="JQK201" s="0"/>
      <c r="JQL201" s="0"/>
      <c r="JQM201" s="0"/>
      <c r="JQN201" s="0"/>
      <c r="JQO201" s="0"/>
      <c r="JQP201" s="0"/>
      <c r="JQQ201" s="0"/>
      <c r="JQR201" s="0"/>
      <c r="JQS201" s="0"/>
      <c r="JQT201" s="0"/>
      <c r="JQU201" s="0"/>
      <c r="JQV201" s="0"/>
      <c r="JQW201" s="0"/>
      <c r="JQX201" s="0"/>
      <c r="JQY201" s="0"/>
      <c r="JQZ201" s="0"/>
      <c r="JRA201" s="0"/>
      <c r="JRB201" s="0"/>
      <c r="JRC201" s="0"/>
      <c r="JRD201" s="0"/>
      <c r="JRE201" s="0"/>
      <c r="JRF201" s="0"/>
      <c r="JRG201" s="0"/>
      <c r="JRH201" s="0"/>
      <c r="JRI201" s="0"/>
      <c r="JRJ201" s="0"/>
      <c r="JRK201" s="0"/>
      <c r="JRL201" s="0"/>
      <c r="JRM201" s="0"/>
      <c r="JRN201" s="0"/>
      <c r="JRO201" s="0"/>
      <c r="JRP201" s="0"/>
      <c r="JRQ201" s="0"/>
      <c r="JRR201" s="0"/>
      <c r="JRS201" s="0"/>
      <c r="JRT201" s="0"/>
      <c r="JRU201" s="0"/>
      <c r="JRV201" s="0"/>
      <c r="JRW201" s="0"/>
      <c r="JRX201" s="0"/>
      <c r="JRY201" s="0"/>
      <c r="JRZ201" s="0"/>
      <c r="JSA201" s="0"/>
      <c r="JSB201" s="0"/>
      <c r="JSC201" s="0"/>
      <c r="JSD201" s="0"/>
      <c r="JSE201" s="0"/>
      <c r="JSF201" s="0"/>
      <c r="JSG201" s="0"/>
      <c r="JSH201" s="0"/>
      <c r="JSI201" s="0"/>
      <c r="JSJ201" s="0"/>
      <c r="JSK201" s="0"/>
      <c r="JSL201" s="0"/>
      <c r="JSM201" s="0"/>
      <c r="JSN201" s="0"/>
      <c r="JSO201" s="0"/>
      <c r="JSP201" s="0"/>
      <c r="JSQ201" s="0"/>
      <c r="JSR201" s="0"/>
      <c r="JSS201" s="0"/>
      <c r="JST201" s="0"/>
      <c r="JSU201" s="0"/>
      <c r="JSV201" s="0"/>
      <c r="JSW201" s="0"/>
      <c r="JSX201" s="0"/>
      <c r="JSY201" s="0"/>
      <c r="JSZ201" s="0"/>
      <c r="JTA201" s="0"/>
      <c r="JTB201" s="0"/>
      <c r="JTC201" s="0"/>
      <c r="JTD201" s="0"/>
      <c r="JTE201" s="0"/>
      <c r="JTF201" s="0"/>
      <c r="JTG201" s="0"/>
      <c r="JTH201" s="0"/>
      <c r="JTI201" s="0"/>
      <c r="JTJ201" s="0"/>
      <c r="JTK201" s="0"/>
      <c r="JTL201" s="0"/>
      <c r="JTM201" s="0"/>
      <c r="JTN201" s="0"/>
      <c r="JTO201" s="0"/>
      <c r="JTP201" s="0"/>
      <c r="JTQ201" s="0"/>
      <c r="JTR201" s="0"/>
      <c r="JTS201" s="0"/>
      <c r="JTT201" s="0"/>
      <c r="JTU201" s="0"/>
      <c r="JTV201" s="0"/>
      <c r="JTW201" s="0"/>
      <c r="JTX201" s="0"/>
      <c r="JTY201" s="0"/>
      <c r="JTZ201" s="0"/>
      <c r="JUA201" s="0"/>
      <c r="JUB201" s="0"/>
      <c r="JUC201" s="0"/>
      <c r="JUD201" s="0"/>
      <c r="JUE201" s="0"/>
      <c r="JUF201" s="0"/>
      <c r="JUG201" s="0"/>
      <c r="JUH201" s="0"/>
      <c r="JUI201" s="0"/>
      <c r="JUJ201" s="0"/>
      <c r="JUK201" s="0"/>
      <c r="JUL201" s="0"/>
      <c r="JUM201" s="0"/>
      <c r="JUN201" s="0"/>
      <c r="JUO201" s="0"/>
      <c r="JUP201" s="0"/>
      <c r="JUQ201" s="0"/>
      <c r="JUR201" s="0"/>
      <c r="JUS201" s="0"/>
      <c r="JUT201" s="0"/>
      <c r="JUU201" s="0"/>
      <c r="JUV201" s="0"/>
      <c r="JUW201" s="0"/>
      <c r="JUX201" s="0"/>
      <c r="JUY201" s="0"/>
      <c r="JUZ201" s="0"/>
      <c r="JVA201" s="0"/>
      <c r="JVB201" s="0"/>
      <c r="JVC201" s="0"/>
      <c r="JVD201" s="0"/>
      <c r="JVE201" s="0"/>
      <c r="JVF201" s="0"/>
      <c r="JVG201" s="0"/>
      <c r="JVH201" s="0"/>
      <c r="JVI201" s="0"/>
      <c r="JVJ201" s="0"/>
      <c r="JVK201" s="0"/>
      <c r="JVL201" s="0"/>
      <c r="JVM201" s="0"/>
      <c r="JVN201" s="0"/>
      <c r="JVO201" s="0"/>
      <c r="JVP201" s="0"/>
      <c r="JVQ201" s="0"/>
      <c r="JVR201" s="0"/>
      <c r="JVS201" s="0"/>
      <c r="JVT201" s="0"/>
      <c r="JVU201" s="0"/>
      <c r="JVV201" s="0"/>
      <c r="JVW201" s="0"/>
      <c r="JVX201" s="0"/>
      <c r="JVY201" s="0"/>
      <c r="JVZ201" s="0"/>
      <c r="JWA201" s="0"/>
      <c r="JWB201" s="0"/>
      <c r="JWC201" s="0"/>
      <c r="JWD201" s="0"/>
      <c r="JWE201" s="0"/>
      <c r="JWF201" s="0"/>
      <c r="JWG201" s="0"/>
      <c r="JWH201" s="0"/>
      <c r="JWI201" s="0"/>
      <c r="JWJ201" s="0"/>
      <c r="JWK201" s="0"/>
      <c r="JWL201" s="0"/>
      <c r="JWM201" s="0"/>
      <c r="JWN201" s="0"/>
      <c r="JWO201" s="0"/>
      <c r="JWP201" s="0"/>
      <c r="JWQ201" s="0"/>
      <c r="JWR201" s="0"/>
      <c r="JWS201" s="0"/>
      <c r="JWT201" s="0"/>
      <c r="JWU201" s="0"/>
      <c r="JWV201" s="0"/>
      <c r="JWW201" s="0"/>
      <c r="JWX201" s="0"/>
      <c r="JWY201" s="0"/>
      <c r="JWZ201" s="0"/>
      <c r="JXA201" s="0"/>
      <c r="JXB201" s="0"/>
      <c r="JXC201" s="0"/>
      <c r="JXD201" s="0"/>
      <c r="JXE201" s="0"/>
      <c r="JXF201" s="0"/>
      <c r="JXG201" s="0"/>
      <c r="JXH201" s="0"/>
      <c r="JXI201" s="0"/>
      <c r="JXJ201" s="0"/>
      <c r="JXK201" s="0"/>
      <c r="JXL201" s="0"/>
      <c r="JXM201" s="0"/>
      <c r="JXN201" s="0"/>
      <c r="JXO201" s="0"/>
      <c r="JXP201" s="0"/>
      <c r="JXQ201" s="0"/>
      <c r="JXR201" s="0"/>
      <c r="JXS201" s="0"/>
      <c r="JXT201" s="0"/>
      <c r="JXU201" s="0"/>
      <c r="JXV201" s="0"/>
      <c r="JXW201" s="0"/>
      <c r="JXX201" s="0"/>
      <c r="JXY201" s="0"/>
      <c r="JXZ201" s="0"/>
      <c r="JYA201" s="0"/>
      <c r="JYB201" s="0"/>
      <c r="JYC201" s="0"/>
      <c r="JYD201" s="0"/>
      <c r="JYE201" s="0"/>
      <c r="JYF201" s="0"/>
      <c r="JYG201" s="0"/>
      <c r="JYH201" s="0"/>
      <c r="JYI201" s="0"/>
      <c r="JYJ201" s="0"/>
      <c r="JYK201" s="0"/>
      <c r="JYL201" s="0"/>
      <c r="JYM201" s="0"/>
      <c r="JYN201" s="0"/>
      <c r="JYO201" s="0"/>
      <c r="JYP201" s="0"/>
      <c r="JYQ201" s="0"/>
      <c r="JYR201" s="0"/>
      <c r="JYS201" s="0"/>
      <c r="JYT201" s="0"/>
      <c r="JYU201" s="0"/>
      <c r="JYV201" s="0"/>
      <c r="JYW201" s="0"/>
      <c r="JYX201" s="0"/>
      <c r="JYY201" s="0"/>
      <c r="JYZ201" s="0"/>
      <c r="JZA201" s="0"/>
      <c r="JZB201" s="0"/>
      <c r="JZC201" s="0"/>
      <c r="JZD201" s="0"/>
      <c r="JZE201" s="0"/>
      <c r="JZF201" s="0"/>
      <c r="JZG201" s="0"/>
      <c r="JZH201" s="0"/>
      <c r="JZI201" s="0"/>
      <c r="JZJ201" s="0"/>
      <c r="JZK201" s="0"/>
      <c r="JZL201" s="0"/>
      <c r="JZM201" s="0"/>
      <c r="JZN201" s="0"/>
      <c r="JZO201" s="0"/>
      <c r="JZP201" s="0"/>
      <c r="JZQ201" s="0"/>
      <c r="JZR201" s="0"/>
      <c r="JZS201" s="0"/>
      <c r="JZT201" s="0"/>
      <c r="JZU201" s="0"/>
      <c r="JZV201" s="0"/>
      <c r="JZW201" s="0"/>
      <c r="JZX201" s="0"/>
      <c r="JZY201" s="0"/>
      <c r="JZZ201" s="0"/>
      <c r="KAA201" s="0"/>
      <c r="KAB201" s="0"/>
      <c r="KAC201" s="0"/>
      <c r="KAD201" s="0"/>
      <c r="KAE201" s="0"/>
      <c r="KAF201" s="0"/>
      <c r="KAG201" s="0"/>
      <c r="KAH201" s="0"/>
      <c r="KAI201" s="0"/>
      <c r="KAJ201" s="0"/>
      <c r="KAK201" s="0"/>
      <c r="KAL201" s="0"/>
      <c r="KAM201" s="0"/>
      <c r="KAN201" s="0"/>
      <c r="KAO201" s="0"/>
      <c r="KAP201" s="0"/>
      <c r="KAQ201" s="0"/>
      <c r="KAR201" s="0"/>
      <c r="KAS201" s="0"/>
      <c r="KAT201" s="0"/>
      <c r="KAU201" s="0"/>
      <c r="KAV201" s="0"/>
      <c r="KAW201" s="0"/>
      <c r="KAX201" s="0"/>
      <c r="KAY201" s="0"/>
      <c r="KAZ201" s="0"/>
      <c r="KBA201" s="0"/>
      <c r="KBB201" s="0"/>
      <c r="KBC201" s="0"/>
      <c r="KBD201" s="0"/>
      <c r="KBE201" s="0"/>
      <c r="KBF201" s="0"/>
      <c r="KBG201" s="0"/>
      <c r="KBH201" s="0"/>
      <c r="KBI201" s="0"/>
      <c r="KBJ201" s="0"/>
      <c r="KBK201" s="0"/>
      <c r="KBL201" s="0"/>
      <c r="KBM201" s="0"/>
      <c r="KBN201" s="0"/>
      <c r="KBO201" s="0"/>
      <c r="KBP201" s="0"/>
      <c r="KBQ201" s="0"/>
      <c r="KBR201" s="0"/>
      <c r="KBS201" s="0"/>
      <c r="KBT201" s="0"/>
      <c r="KBU201" s="0"/>
      <c r="KBV201" s="0"/>
      <c r="KBW201" s="0"/>
      <c r="KBX201" s="0"/>
      <c r="KBY201" s="0"/>
      <c r="KBZ201" s="0"/>
      <c r="KCA201" s="0"/>
      <c r="KCB201" s="0"/>
      <c r="KCC201" s="0"/>
      <c r="KCD201" s="0"/>
      <c r="KCE201" s="0"/>
      <c r="KCF201" s="0"/>
      <c r="KCG201" s="0"/>
      <c r="KCH201" s="0"/>
      <c r="KCI201" s="0"/>
      <c r="KCJ201" s="0"/>
      <c r="KCK201" s="0"/>
      <c r="KCL201" s="0"/>
      <c r="KCM201" s="0"/>
      <c r="KCN201" s="0"/>
      <c r="KCO201" s="0"/>
      <c r="KCP201" s="0"/>
      <c r="KCQ201" s="0"/>
      <c r="KCR201" s="0"/>
      <c r="KCS201" s="0"/>
      <c r="KCT201" s="0"/>
      <c r="KCU201" s="0"/>
      <c r="KCV201" s="0"/>
      <c r="KCW201" s="0"/>
      <c r="KCX201" s="0"/>
      <c r="KCY201" s="0"/>
      <c r="KCZ201" s="0"/>
      <c r="KDA201" s="0"/>
      <c r="KDB201" s="0"/>
      <c r="KDC201" s="0"/>
      <c r="KDD201" s="0"/>
      <c r="KDE201" s="0"/>
      <c r="KDF201" s="0"/>
      <c r="KDG201" s="0"/>
      <c r="KDH201" s="0"/>
      <c r="KDI201" s="0"/>
      <c r="KDJ201" s="0"/>
      <c r="KDK201" s="0"/>
      <c r="KDL201" s="0"/>
      <c r="KDM201" s="0"/>
      <c r="KDN201" s="0"/>
      <c r="KDO201" s="0"/>
      <c r="KDP201" s="0"/>
      <c r="KDQ201" s="0"/>
      <c r="KDR201" s="0"/>
      <c r="KDS201" s="0"/>
      <c r="KDT201" s="0"/>
      <c r="KDU201" s="0"/>
      <c r="KDV201" s="0"/>
      <c r="KDW201" s="0"/>
      <c r="KDX201" s="0"/>
      <c r="KDY201" s="0"/>
      <c r="KDZ201" s="0"/>
      <c r="KEA201" s="0"/>
      <c r="KEB201" s="0"/>
      <c r="KEC201" s="0"/>
      <c r="KED201" s="0"/>
      <c r="KEE201" s="0"/>
      <c r="KEF201" s="0"/>
      <c r="KEG201" s="0"/>
      <c r="KEH201" s="0"/>
      <c r="KEI201" s="0"/>
      <c r="KEJ201" s="0"/>
      <c r="KEK201" s="0"/>
      <c r="KEL201" s="0"/>
      <c r="KEM201" s="0"/>
      <c r="KEN201" s="0"/>
      <c r="KEO201" s="0"/>
      <c r="KEP201" s="0"/>
      <c r="KEQ201" s="0"/>
      <c r="KER201" s="0"/>
      <c r="KES201" s="0"/>
      <c r="KET201" s="0"/>
      <c r="KEU201" s="0"/>
      <c r="KEV201" s="0"/>
      <c r="KEW201" s="0"/>
      <c r="KEX201" s="0"/>
      <c r="KEY201" s="0"/>
      <c r="KEZ201" s="0"/>
      <c r="KFA201" s="0"/>
      <c r="KFB201" s="0"/>
      <c r="KFC201" s="0"/>
      <c r="KFD201" s="0"/>
      <c r="KFE201" s="0"/>
      <c r="KFF201" s="0"/>
      <c r="KFG201" s="0"/>
      <c r="KFH201" s="0"/>
      <c r="KFI201" s="0"/>
      <c r="KFJ201" s="0"/>
      <c r="KFK201" s="0"/>
      <c r="KFL201" s="0"/>
      <c r="KFM201" s="0"/>
      <c r="KFN201" s="0"/>
      <c r="KFO201" s="0"/>
      <c r="KFP201" s="0"/>
      <c r="KFQ201" s="0"/>
      <c r="KFR201" s="0"/>
      <c r="KFS201" s="0"/>
      <c r="KFT201" s="0"/>
      <c r="KFU201" s="0"/>
      <c r="KFV201" s="0"/>
      <c r="KFW201" s="0"/>
      <c r="KFX201" s="0"/>
      <c r="KFY201" s="0"/>
      <c r="KFZ201" s="0"/>
      <c r="KGA201" s="0"/>
      <c r="KGB201" s="0"/>
      <c r="KGC201" s="0"/>
      <c r="KGD201" s="0"/>
      <c r="KGE201" s="0"/>
      <c r="KGF201" s="0"/>
      <c r="KGG201" s="0"/>
      <c r="KGH201" s="0"/>
      <c r="KGI201" s="0"/>
      <c r="KGJ201" s="0"/>
      <c r="KGK201" s="0"/>
      <c r="KGL201" s="0"/>
      <c r="KGM201" s="0"/>
      <c r="KGN201" s="0"/>
      <c r="KGO201" s="0"/>
      <c r="KGP201" s="0"/>
      <c r="KGQ201" s="0"/>
      <c r="KGR201" s="0"/>
      <c r="KGS201" s="0"/>
      <c r="KGT201" s="0"/>
      <c r="KGU201" s="0"/>
      <c r="KGV201" s="0"/>
      <c r="KGW201" s="0"/>
      <c r="KGX201" s="0"/>
      <c r="KGY201" s="0"/>
      <c r="KGZ201" s="0"/>
      <c r="KHA201" s="0"/>
      <c r="KHB201" s="0"/>
      <c r="KHC201" s="0"/>
      <c r="KHD201" s="0"/>
      <c r="KHE201" s="0"/>
      <c r="KHF201" s="0"/>
      <c r="KHG201" s="0"/>
      <c r="KHH201" s="0"/>
      <c r="KHI201" s="0"/>
      <c r="KHJ201" s="0"/>
      <c r="KHK201" s="0"/>
      <c r="KHL201" s="0"/>
      <c r="KHM201" s="0"/>
      <c r="KHN201" s="0"/>
      <c r="KHO201" s="0"/>
      <c r="KHP201" s="0"/>
      <c r="KHQ201" s="0"/>
      <c r="KHR201" s="0"/>
      <c r="KHS201" s="0"/>
      <c r="KHT201" s="0"/>
      <c r="KHU201" s="0"/>
      <c r="KHV201" s="0"/>
      <c r="KHW201" s="0"/>
      <c r="KHX201" s="0"/>
      <c r="KHY201" s="0"/>
      <c r="KHZ201" s="0"/>
      <c r="KIA201" s="0"/>
      <c r="KIB201" s="0"/>
      <c r="KIC201" s="0"/>
      <c r="KID201" s="0"/>
      <c r="KIE201" s="0"/>
      <c r="KIF201" s="0"/>
      <c r="KIG201" s="0"/>
      <c r="KIH201" s="0"/>
      <c r="KII201" s="0"/>
      <c r="KIJ201" s="0"/>
      <c r="KIK201" s="0"/>
      <c r="KIL201" s="0"/>
      <c r="KIM201" s="0"/>
      <c r="KIN201" s="0"/>
      <c r="KIO201" s="0"/>
      <c r="KIP201" s="0"/>
      <c r="KIQ201" s="0"/>
      <c r="KIR201" s="0"/>
      <c r="KIS201" s="0"/>
      <c r="KIT201" s="0"/>
      <c r="KIU201" s="0"/>
      <c r="KIV201" s="0"/>
      <c r="KIW201" s="0"/>
      <c r="KIX201" s="0"/>
      <c r="KIY201" s="0"/>
      <c r="KIZ201" s="0"/>
      <c r="KJA201" s="0"/>
      <c r="KJB201" s="0"/>
      <c r="KJC201" s="0"/>
      <c r="KJD201" s="0"/>
      <c r="KJE201" s="0"/>
      <c r="KJF201" s="0"/>
      <c r="KJG201" s="0"/>
      <c r="KJH201" s="0"/>
      <c r="KJI201" s="0"/>
      <c r="KJJ201" s="0"/>
      <c r="KJK201" s="0"/>
      <c r="KJL201" s="0"/>
      <c r="KJM201" s="0"/>
      <c r="KJN201" s="0"/>
      <c r="KJO201" s="0"/>
      <c r="KJP201" s="0"/>
      <c r="KJQ201" s="0"/>
      <c r="KJR201" s="0"/>
      <c r="KJS201" s="0"/>
      <c r="KJT201" s="0"/>
      <c r="KJU201" s="0"/>
      <c r="KJV201" s="0"/>
      <c r="KJW201" s="0"/>
      <c r="KJX201" s="0"/>
      <c r="KJY201" s="0"/>
      <c r="KJZ201" s="0"/>
      <c r="KKA201" s="0"/>
      <c r="KKB201" s="0"/>
      <c r="KKC201" s="0"/>
      <c r="KKD201" s="0"/>
      <c r="KKE201" s="0"/>
      <c r="KKF201" s="0"/>
      <c r="KKG201" s="0"/>
      <c r="KKH201" s="0"/>
      <c r="KKI201" s="0"/>
      <c r="KKJ201" s="0"/>
      <c r="KKK201" s="0"/>
      <c r="KKL201" s="0"/>
      <c r="KKM201" s="0"/>
      <c r="KKN201" s="0"/>
      <c r="KKO201" s="0"/>
      <c r="KKP201" s="0"/>
      <c r="KKQ201" s="0"/>
      <c r="KKR201" s="0"/>
      <c r="KKS201" s="0"/>
      <c r="KKT201" s="0"/>
      <c r="KKU201" s="0"/>
      <c r="KKV201" s="0"/>
      <c r="KKW201" s="0"/>
      <c r="KKX201" s="0"/>
      <c r="KKY201" s="0"/>
      <c r="KKZ201" s="0"/>
      <c r="KLA201" s="0"/>
      <c r="KLB201" s="0"/>
      <c r="KLC201" s="0"/>
      <c r="KLD201" s="0"/>
      <c r="KLE201" s="0"/>
      <c r="KLF201" s="0"/>
      <c r="KLG201" s="0"/>
      <c r="KLH201" s="0"/>
      <c r="KLI201" s="0"/>
      <c r="KLJ201" s="0"/>
      <c r="KLK201" s="0"/>
      <c r="KLL201" s="0"/>
      <c r="KLM201" s="0"/>
      <c r="KLN201" s="0"/>
      <c r="KLO201" s="0"/>
      <c r="KLP201" s="0"/>
      <c r="KLQ201" s="0"/>
      <c r="KLR201" s="0"/>
      <c r="KLS201" s="0"/>
      <c r="KLT201" s="0"/>
      <c r="KLU201" s="0"/>
      <c r="KLV201" s="0"/>
      <c r="KLW201" s="0"/>
      <c r="KLX201" s="0"/>
      <c r="KLY201" s="0"/>
      <c r="KLZ201" s="0"/>
      <c r="KMA201" s="0"/>
      <c r="KMB201" s="0"/>
      <c r="KMC201" s="0"/>
      <c r="KMD201" s="0"/>
      <c r="KME201" s="0"/>
      <c r="KMF201" s="0"/>
      <c r="KMG201" s="0"/>
      <c r="KMH201" s="0"/>
      <c r="KMI201" s="0"/>
      <c r="KMJ201" s="0"/>
      <c r="KMK201" s="0"/>
      <c r="KML201" s="0"/>
      <c r="KMM201" s="0"/>
      <c r="KMN201" s="0"/>
      <c r="KMO201" s="0"/>
      <c r="KMP201" s="0"/>
      <c r="KMQ201" s="0"/>
      <c r="KMR201" s="0"/>
      <c r="KMS201" s="0"/>
      <c r="KMT201" s="0"/>
      <c r="KMU201" s="0"/>
      <c r="KMV201" s="0"/>
      <c r="KMW201" s="0"/>
      <c r="KMX201" s="0"/>
      <c r="KMY201" s="0"/>
      <c r="KMZ201" s="0"/>
      <c r="KNA201" s="0"/>
      <c r="KNB201" s="0"/>
      <c r="KNC201" s="0"/>
      <c r="KND201" s="0"/>
      <c r="KNE201" s="0"/>
      <c r="KNF201" s="0"/>
      <c r="KNG201" s="0"/>
      <c r="KNH201" s="0"/>
      <c r="KNI201" s="0"/>
      <c r="KNJ201" s="0"/>
      <c r="KNK201" s="0"/>
      <c r="KNL201" s="0"/>
      <c r="KNM201" s="0"/>
      <c r="KNN201" s="0"/>
      <c r="KNO201" s="0"/>
      <c r="KNP201" s="0"/>
      <c r="KNQ201" s="0"/>
      <c r="KNR201" s="0"/>
      <c r="KNS201" s="0"/>
      <c r="KNT201" s="0"/>
      <c r="KNU201" s="0"/>
      <c r="KNV201" s="0"/>
      <c r="KNW201" s="0"/>
      <c r="KNX201" s="0"/>
      <c r="KNY201" s="0"/>
      <c r="KNZ201" s="0"/>
      <c r="KOA201" s="0"/>
      <c r="KOB201" s="0"/>
      <c r="KOC201" s="0"/>
      <c r="KOD201" s="0"/>
      <c r="KOE201" s="0"/>
      <c r="KOF201" s="0"/>
      <c r="KOG201" s="0"/>
      <c r="KOH201" s="0"/>
      <c r="KOI201" s="0"/>
      <c r="KOJ201" s="0"/>
      <c r="KOK201" s="0"/>
      <c r="KOL201" s="0"/>
      <c r="KOM201" s="0"/>
      <c r="KON201" s="0"/>
      <c r="KOO201" s="0"/>
      <c r="KOP201" s="0"/>
      <c r="KOQ201" s="0"/>
      <c r="KOR201" s="0"/>
      <c r="KOS201" s="0"/>
      <c r="KOT201" s="0"/>
      <c r="KOU201" s="0"/>
      <c r="KOV201" s="0"/>
      <c r="KOW201" s="0"/>
      <c r="KOX201" s="0"/>
      <c r="KOY201" s="0"/>
      <c r="KOZ201" s="0"/>
      <c r="KPA201" s="0"/>
      <c r="KPB201" s="0"/>
      <c r="KPC201" s="0"/>
      <c r="KPD201" s="0"/>
      <c r="KPE201" s="0"/>
      <c r="KPF201" s="0"/>
      <c r="KPG201" s="0"/>
      <c r="KPH201" s="0"/>
      <c r="KPI201" s="0"/>
      <c r="KPJ201" s="0"/>
      <c r="KPK201" s="0"/>
      <c r="KPL201" s="0"/>
      <c r="KPM201" s="0"/>
      <c r="KPN201" s="0"/>
      <c r="KPO201" s="0"/>
      <c r="KPP201" s="0"/>
      <c r="KPQ201" s="0"/>
      <c r="KPR201" s="0"/>
      <c r="KPS201" s="0"/>
      <c r="KPT201" s="0"/>
      <c r="KPU201" s="0"/>
      <c r="KPV201" s="0"/>
      <c r="KPW201" s="0"/>
      <c r="KPX201" s="0"/>
      <c r="KPY201" s="0"/>
      <c r="KPZ201" s="0"/>
      <c r="KQA201" s="0"/>
      <c r="KQB201" s="0"/>
      <c r="KQC201" s="0"/>
      <c r="KQD201" s="0"/>
      <c r="KQE201" s="0"/>
      <c r="KQF201" s="0"/>
      <c r="KQG201" s="0"/>
      <c r="KQH201" s="0"/>
      <c r="KQI201" s="0"/>
      <c r="KQJ201" s="0"/>
      <c r="KQK201" s="0"/>
      <c r="KQL201" s="0"/>
      <c r="KQM201" s="0"/>
      <c r="KQN201" s="0"/>
      <c r="KQO201" s="0"/>
      <c r="KQP201" s="0"/>
      <c r="KQQ201" s="0"/>
      <c r="KQR201" s="0"/>
      <c r="KQS201" s="0"/>
      <c r="KQT201" s="0"/>
      <c r="KQU201" s="0"/>
      <c r="KQV201" s="0"/>
      <c r="KQW201" s="0"/>
      <c r="KQX201" s="0"/>
      <c r="KQY201" s="0"/>
      <c r="KQZ201" s="0"/>
      <c r="KRA201" s="0"/>
      <c r="KRB201" s="0"/>
      <c r="KRC201" s="0"/>
      <c r="KRD201" s="0"/>
      <c r="KRE201" s="0"/>
      <c r="KRF201" s="0"/>
      <c r="KRG201" s="0"/>
      <c r="KRH201" s="0"/>
      <c r="KRI201" s="0"/>
      <c r="KRJ201" s="0"/>
      <c r="KRK201" s="0"/>
      <c r="KRL201" s="0"/>
      <c r="KRM201" s="0"/>
      <c r="KRN201" s="0"/>
      <c r="KRO201" s="0"/>
      <c r="KRP201" s="0"/>
      <c r="KRQ201" s="0"/>
      <c r="KRR201" s="0"/>
      <c r="KRS201" s="0"/>
      <c r="KRT201" s="0"/>
      <c r="KRU201" s="0"/>
      <c r="KRV201" s="0"/>
      <c r="KRW201" s="0"/>
      <c r="KRX201" s="0"/>
      <c r="KRY201" s="0"/>
      <c r="KRZ201" s="0"/>
      <c r="KSA201" s="0"/>
      <c r="KSB201" s="0"/>
      <c r="KSC201" s="0"/>
      <c r="KSD201" s="0"/>
      <c r="KSE201" s="0"/>
      <c r="KSF201" s="0"/>
      <c r="KSG201" s="0"/>
      <c r="KSH201" s="0"/>
      <c r="KSI201" s="0"/>
      <c r="KSJ201" s="0"/>
      <c r="KSK201" s="0"/>
      <c r="KSL201" s="0"/>
      <c r="KSM201" s="0"/>
      <c r="KSN201" s="0"/>
      <c r="KSO201" s="0"/>
      <c r="KSP201" s="0"/>
      <c r="KSQ201" s="0"/>
      <c r="KSR201" s="0"/>
      <c r="KSS201" s="0"/>
      <c r="KST201" s="0"/>
      <c r="KSU201" s="0"/>
      <c r="KSV201" s="0"/>
      <c r="KSW201" s="0"/>
      <c r="KSX201" s="0"/>
      <c r="KSY201" s="0"/>
      <c r="KSZ201" s="0"/>
      <c r="KTA201" s="0"/>
      <c r="KTB201" s="0"/>
      <c r="KTC201" s="0"/>
      <c r="KTD201" s="0"/>
      <c r="KTE201" s="0"/>
      <c r="KTF201" s="0"/>
      <c r="KTG201" s="0"/>
      <c r="KTH201" s="0"/>
      <c r="KTI201" s="0"/>
      <c r="KTJ201" s="0"/>
      <c r="KTK201" s="0"/>
      <c r="KTL201" s="0"/>
      <c r="KTM201" s="0"/>
      <c r="KTN201" s="0"/>
      <c r="KTO201" s="0"/>
      <c r="KTP201" s="0"/>
      <c r="KTQ201" s="0"/>
      <c r="KTR201" s="0"/>
      <c r="KTS201" s="0"/>
      <c r="KTT201" s="0"/>
      <c r="KTU201" s="0"/>
      <c r="KTV201" s="0"/>
      <c r="KTW201" s="0"/>
      <c r="KTX201" s="0"/>
      <c r="KTY201" s="0"/>
      <c r="KTZ201" s="0"/>
      <c r="KUA201" s="0"/>
      <c r="KUB201" s="0"/>
      <c r="KUC201" s="0"/>
      <c r="KUD201" s="0"/>
      <c r="KUE201" s="0"/>
      <c r="KUF201" s="0"/>
      <c r="KUG201" s="0"/>
      <c r="KUH201" s="0"/>
      <c r="KUI201" s="0"/>
      <c r="KUJ201" s="0"/>
      <c r="KUK201" s="0"/>
      <c r="KUL201" s="0"/>
      <c r="KUM201" s="0"/>
      <c r="KUN201" s="0"/>
      <c r="KUO201" s="0"/>
      <c r="KUP201" s="0"/>
      <c r="KUQ201" s="0"/>
      <c r="KUR201" s="0"/>
      <c r="KUS201" s="0"/>
      <c r="KUT201" s="0"/>
      <c r="KUU201" s="0"/>
      <c r="KUV201" s="0"/>
      <c r="KUW201" s="0"/>
      <c r="KUX201" s="0"/>
      <c r="KUY201" s="0"/>
      <c r="KUZ201" s="0"/>
      <c r="KVA201" s="0"/>
      <c r="KVB201" s="0"/>
      <c r="KVC201" s="0"/>
      <c r="KVD201" s="0"/>
      <c r="KVE201" s="0"/>
      <c r="KVF201" s="0"/>
      <c r="KVG201" s="0"/>
      <c r="KVH201" s="0"/>
      <c r="KVI201" s="0"/>
      <c r="KVJ201" s="0"/>
      <c r="KVK201" s="0"/>
      <c r="KVL201" s="0"/>
      <c r="KVM201" s="0"/>
      <c r="KVN201" s="0"/>
      <c r="KVO201" s="0"/>
      <c r="KVP201" s="0"/>
      <c r="KVQ201" s="0"/>
      <c r="KVR201" s="0"/>
      <c r="KVS201" s="0"/>
      <c r="KVT201" s="0"/>
      <c r="KVU201" s="0"/>
      <c r="KVV201" s="0"/>
      <c r="KVW201" s="0"/>
      <c r="KVX201" s="0"/>
      <c r="KVY201" s="0"/>
      <c r="KVZ201" s="0"/>
      <c r="KWA201" s="0"/>
      <c r="KWB201" s="0"/>
      <c r="KWC201" s="0"/>
      <c r="KWD201" s="0"/>
      <c r="KWE201" s="0"/>
      <c r="KWF201" s="0"/>
      <c r="KWG201" s="0"/>
      <c r="KWH201" s="0"/>
      <c r="KWI201" s="0"/>
      <c r="KWJ201" s="0"/>
      <c r="KWK201" s="0"/>
      <c r="KWL201" s="0"/>
      <c r="KWM201" s="0"/>
      <c r="KWN201" s="0"/>
      <c r="KWO201" s="0"/>
      <c r="KWP201" s="0"/>
      <c r="KWQ201" s="0"/>
      <c r="KWR201" s="0"/>
      <c r="KWS201" s="0"/>
      <c r="KWT201" s="0"/>
      <c r="KWU201" s="0"/>
      <c r="KWV201" s="0"/>
      <c r="KWW201" s="0"/>
      <c r="KWX201" s="0"/>
      <c r="KWY201" s="0"/>
      <c r="KWZ201" s="0"/>
      <c r="KXA201" s="0"/>
      <c r="KXB201" s="0"/>
      <c r="KXC201" s="0"/>
      <c r="KXD201" s="0"/>
      <c r="KXE201" s="0"/>
      <c r="KXF201" s="0"/>
      <c r="KXG201" s="0"/>
      <c r="KXH201" s="0"/>
      <c r="KXI201" s="0"/>
      <c r="KXJ201" s="0"/>
      <c r="KXK201" s="0"/>
      <c r="KXL201" s="0"/>
      <c r="KXM201" s="0"/>
      <c r="KXN201" s="0"/>
      <c r="KXO201" s="0"/>
      <c r="KXP201" s="0"/>
      <c r="KXQ201" s="0"/>
      <c r="KXR201" s="0"/>
      <c r="KXS201" s="0"/>
      <c r="KXT201" s="0"/>
      <c r="KXU201" s="0"/>
      <c r="KXV201" s="0"/>
      <c r="KXW201" s="0"/>
      <c r="KXX201" s="0"/>
      <c r="KXY201" s="0"/>
      <c r="KXZ201" s="0"/>
      <c r="KYA201" s="0"/>
      <c r="KYB201" s="0"/>
      <c r="KYC201" s="0"/>
      <c r="KYD201" s="0"/>
      <c r="KYE201" s="0"/>
      <c r="KYF201" s="0"/>
      <c r="KYG201" s="0"/>
      <c r="KYH201" s="0"/>
      <c r="KYI201" s="0"/>
      <c r="KYJ201" s="0"/>
      <c r="KYK201" s="0"/>
      <c r="KYL201" s="0"/>
      <c r="KYM201" s="0"/>
      <c r="KYN201" s="0"/>
      <c r="KYO201" s="0"/>
      <c r="KYP201" s="0"/>
      <c r="KYQ201" s="0"/>
      <c r="KYR201" s="0"/>
      <c r="KYS201" s="0"/>
      <c r="KYT201" s="0"/>
      <c r="KYU201" s="0"/>
      <c r="KYV201" s="0"/>
      <c r="KYW201" s="0"/>
      <c r="KYX201" s="0"/>
      <c r="KYY201" s="0"/>
      <c r="KYZ201" s="0"/>
      <c r="KZA201" s="0"/>
      <c r="KZB201" s="0"/>
      <c r="KZC201" s="0"/>
      <c r="KZD201" s="0"/>
      <c r="KZE201" s="0"/>
      <c r="KZF201" s="0"/>
      <c r="KZG201" s="0"/>
      <c r="KZH201" s="0"/>
      <c r="KZI201" s="0"/>
      <c r="KZJ201" s="0"/>
      <c r="KZK201" s="0"/>
      <c r="KZL201" s="0"/>
      <c r="KZM201" s="0"/>
      <c r="KZN201" s="0"/>
      <c r="KZO201" s="0"/>
      <c r="KZP201" s="0"/>
      <c r="KZQ201" s="0"/>
      <c r="KZR201" s="0"/>
      <c r="KZS201" s="0"/>
      <c r="KZT201" s="0"/>
      <c r="KZU201" s="0"/>
      <c r="KZV201" s="0"/>
      <c r="KZW201" s="0"/>
      <c r="KZX201" s="0"/>
      <c r="KZY201" s="0"/>
      <c r="KZZ201" s="0"/>
      <c r="LAA201" s="0"/>
      <c r="LAB201" s="0"/>
      <c r="LAC201" s="0"/>
      <c r="LAD201" s="0"/>
      <c r="LAE201" s="0"/>
      <c r="LAF201" s="0"/>
      <c r="LAG201" s="0"/>
      <c r="LAH201" s="0"/>
      <c r="LAI201" s="0"/>
      <c r="LAJ201" s="0"/>
      <c r="LAK201" s="0"/>
      <c r="LAL201" s="0"/>
      <c r="LAM201" s="0"/>
      <c r="LAN201" s="0"/>
      <c r="LAO201" s="0"/>
      <c r="LAP201" s="0"/>
      <c r="LAQ201" s="0"/>
      <c r="LAR201" s="0"/>
      <c r="LAS201" s="0"/>
      <c r="LAT201" s="0"/>
      <c r="LAU201" s="0"/>
      <c r="LAV201" s="0"/>
      <c r="LAW201" s="0"/>
      <c r="LAX201" s="0"/>
      <c r="LAY201" s="0"/>
      <c r="LAZ201" s="0"/>
      <c r="LBA201" s="0"/>
      <c r="LBB201" s="0"/>
      <c r="LBC201" s="0"/>
      <c r="LBD201" s="0"/>
      <c r="LBE201" s="0"/>
      <c r="LBF201" s="0"/>
      <c r="LBG201" s="0"/>
      <c r="LBH201" s="0"/>
      <c r="LBI201" s="0"/>
      <c r="LBJ201" s="0"/>
      <c r="LBK201" s="0"/>
      <c r="LBL201" s="0"/>
      <c r="LBM201" s="0"/>
      <c r="LBN201" s="0"/>
      <c r="LBO201" s="0"/>
      <c r="LBP201" s="0"/>
      <c r="LBQ201" s="0"/>
      <c r="LBR201" s="0"/>
      <c r="LBS201" s="0"/>
      <c r="LBT201" s="0"/>
      <c r="LBU201" s="0"/>
      <c r="LBV201" s="0"/>
      <c r="LBW201" s="0"/>
      <c r="LBX201" s="0"/>
      <c r="LBY201" s="0"/>
      <c r="LBZ201" s="0"/>
      <c r="LCA201" s="0"/>
      <c r="LCB201" s="0"/>
      <c r="LCC201" s="0"/>
      <c r="LCD201" s="0"/>
      <c r="LCE201" s="0"/>
      <c r="LCF201" s="0"/>
      <c r="LCG201" s="0"/>
      <c r="LCH201" s="0"/>
      <c r="LCI201" s="0"/>
      <c r="LCJ201" s="0"/>
      <c r="LCK201" s="0"/>
      <c r="LCL201" s="0"/>
      <c r="LCM201" s="0"/>
      <c r="LCN201" s="0"/>
      <c r="LCO201" s="0"/>
      <c r="LCP201" s="0"/>
      <c r="LCQ201" s="0"/>
      <c r="LCR201" s="0"/>
      <c r="LCS201" s="0"/>
      <c r="LCT201" s="0"/>
      <c r="LCU201" s="0"/>
      <c r="LCV201" s="0"/>
      <c r="LCW201" s="0"/>
      <c r="LCX201" s="0"/>
      <c r="LCY201" s="0"/>
      <c r="LCZ201" s="0"/>
      <c r="LDA201" s="0"/>
      <c r="LDB201" s="0"/>
      <c r="LDC201" s="0"/>
      <c r="LDD201" s="0"/>
      <c r="LDE201" s="0"/>
      <c r="LDF201" s="0"/>
      <c r="LDG201" s="0"/>
      <c r="LDH201" s="0"/>
      <c r="LDI201" s="0"/>
      <c r="LDJ201" s="0"/>
      <c r="LDK201" s="0"/>
      <c r="LDL201" s="0"/>
      <c r="LDM201" s="0"/>
      <c r="LDN201" s="0"/>
      <c r="LDO201" s="0"/>
      <c r="LDP201" s="0"/>
      <c r="LDQ201" s="0"/>
      <c r="LDR201" s="0"/>
      <c r="LDS201" s="0"/>
      <c r="LDT201" s="0"/>
      <c r="LDU201" s="0"/>
      <c r="LDV201" s="0"/>
      <c r="LDW201" s="0"/>
      <c r="LDX201" s="0"/>
      <c r="LDY201" s="0"/>
      <c r="LDZ201" s="0"/>
      <c r="LEA201" s="0"/>
      <c r="LEB201" s="0"/>
      <c r="LEC201" s="0"/>
      <c r="LED201" s="0"/>
      <c r="LEE201" s="0"/>
      <c r="LEF201" s="0"/>
      <c r="LEG201" s="0"/>
      <c r="LEH201" s="0"/>
      <c r="LEI201" s="0"/>
      <c r="LEJ201" s="0"/>
      <c r="LEK201" s="0"/>
      <c r="LEL201" s="0"/>
      <c r="LEM201" s="0"/>
      <c r="LEN201" s="0"/>
      <c r="LEO201" s="0"/>
      <c r="LEP201" s="0"/>
      <c r="LEQ201" s="0"/>
      <c r="LER201" s="0"/>
      <c r="LES201" s="0"/>
      <c r="LET201" s="0"/>
      <c r="LEU201" s="0"/>
      <c r="LEV201" s="0"/>
      <c r="LEW201" s="0"/>
      <c r="LEX201" s="0"/>
      <c r="LEY201" s="0"/>
      <c r="LEZ201" s="0"/>
      <c r="LFA201" s="0"/>
      <c r="LFB201" s="0"/>
      <c r="LFC201" s="0"/>
      <c r="LFD201" s="0"/>
      <c r="LFE201" s="0"/>
      <c r="LFF201" s="0"/>
      <c r="LFG201" s="0"/>
      <c r="LFH201" s="0"/>
      <c r="LFI201" s="0"/>
      <c r="LFJ201" s="0"/>
      <c r="LFK201" s="0"/>
      <c r="LFL201" s="0"/>
      <c r="LFM201" s="0"/>
      <c r="LFN201" s="0"/>
      <c r="LFO201" s="0"/>
      <c r="LFP201" s="0"/>
      <c r="LFQ201" s="0"/>
      <c r="LFR201" s="0"/>
      <c r="LFS201" s="0"/>
      <c r="LFT201" s="0"/>
      <c r="LFU201" s="0"/>
      <c r="LFV201" s="0"/>
      <c r="LFW201" s="0"/>
      <c r="LFX201" s="0"/>
      <c r="LFY201" s="0"/>
      <c r="LFZ201" s="0"/>
      <c r="LGA201" s="0"/>
      <c r="LGB201" s="0"/>
      <c r="LGC201" s="0"/>
      <c r="LGD201" s="0"/>
      <c r="LGE201" s="0"/>
      <c r="LGF201" s="0"/>
      <c r="LGG201" s="0"/>
      <c r="LGH201" s="0"/>
      <c r="LGI201" s="0"/>
      <c r="LGJ201" s="0"/>
      <c r="LGK201" s="0"/>
      <c r="LGL201" s="0"/>
      <c r="LGM201" s="0"/>
      <c r="LGN201" s="0"/>
      <c r="LGO201" s="0"/>
      <c r="LGP201" s="0"/>
      <c r="LGQ201" s="0"/>
      <c r="LGR201" s="0"/>
      <c r="LGS201" s="0"/>
      <c r="LGT201" s="0"/>
      <c r="LGU201" s="0"/>
      <c r="LGV201" s="0"/>
      <c r="LGW201" s="0"/>
      <c r="LGX201" s="0"/>
      <c r="LGY201" s="0"/>
      <c r="LGZ201" s="0"/>
      <c r="LHA201" s="0"/>
      <c r="LHB201" s="0"/>
      <c r="LHC201" s="0"/>
      <c r="LHD201" s="0"/>
      <c r="LHE201" s="0"/>
      <c r="LHF201" s="0"/>
      <c r="LHG201" s="0"/>
      <c r="LHH201" s="0"/>
      <c r="LHI201" s="0"/>
      <c r="LHJ201" s="0"/>
      <c r="LHK201" s="0"/>
      <c r="LHL201" s="0"/>
      <c r="LHM201" s="0"/>
      <c r="LHN201" s="0"/>
      <c r="LHO201" s="0"/>
      <c r="LHP201" s="0"/>
      <c r="LHQ201" s="0"/>
      <c r="LHR201" s="0"/>
      <c r="LHS201" s="0"/>
      <c r="LHT201" s="0"/>
      <c r="LHU201" s="0"/>
      <c r="LHV201" s="0"/>
      <c r="LHW201" s="0"/>
      <c r="LHX201" s="0"/>
      <c r="LHY201" s="0"/>
      <c r="LHZ201" s="0"/>
      <c r="LIA201" s="0"/>
      <c r="LIB201" s="0"/>
      <c r="LIC201" s="0"/>
      <c r="LID201" s="0"/>
      <c r="LIE201" s="0"/>
      <c r="LIF201" s="0"/>
      <c r="LIG201" s="0"/>
      <c r="LIH201" s="0"/>
      <c r="LII201" s="0"/>
      <c r="LIJ201" s="0"/>
      <c r="LIK201" s="0"/>
      <c r="LIL201" s="0"/>
      <c r="LIM201" s="0"/>
      <c r="LIN201" s="0"/>
      <c r="LIO201" s="0"/>
      <c r="LIP201" s="0"/>
      <c r="LIQ201" s="0"/>
      <c r="LIR201" s="0"/>
      <c r="LIS201" s="0"/>
      <c r="LIT201" s="0"/>
      <c r="LIU201" s="0"/>
      <c r="LIV201" s="0"/>
      <c r="LIW201" s="0"/>
      <c r="LIX201" s="0"/>
      <c r="LIY201" s="0"/>
      <c r="LIZ201" s="0"/>
      <c r="LJA201" s="0"/>
      <c r="LJB201" s="0"/>
      <c r="LJC201" s="0"/>
      <c r="LJD201" s="0"/>
      <c r="LJE201" s="0"/>
      <c r="LJF201" s="0"/>
      <c r="LJG201" s="0"/>
      <c r="LJH201" s="0"/>
      <c r="LJI201" s="0"/>
      <c r="LJJ201" s="0"/>
      <c r="LJK201" s="0"/>
      <c r="LJL201" s="0"/>
      <c r="LJM201" s="0"/>
      <c r="LJN201" s="0"/>
      <c r="LJO201" s="0"/>
      <c r="LJP201" s="0"/>
      <c r="LJQ201" s="0"/>
      <c r="LJR201" s="0"/>
      <c r="LJS201" s="0"/>
      <c r="LJT201" s="0"/>
      <c r="LJU201" s="0"/>
      <c r="LJV201" s="0"/>
      <c r="LJW201" s="0"/>
      <c r="LJX201" s="0"/>
      <c r="LJY201" s="0"/>
      <c r="LJZ201" s="0"/>
      <c r="LKA201" s="0"/>
      <c r="LKB201" s="0"/>
      <c r="LKC201" s="0"/>
      <c r="LKD201" s="0"/>
      <c r="LKE201" s="0"/>
      <c r="LKF201" s="0"/>
      <c r="LKG201" s="0"/>
      <c r="LKH201" s="0"/>
      <c r="LKI201" s="0"/>
      <c r="LKJ201" s="0"/>
      <c r="LKK201" s="0"/>
      <c r="LKL201" s="0"/>
      <c r="LKM201" s="0"/>
      <c r="LKN201" s="0"/>
      <c r="LKO201" s="0"/>
      <c r="LKP201" s="0"/>
      <c r="LKQ201" s="0"/>
      <c r="LKR201" s="0"/>
      <c r="LKS201" s="0"/>
      <c r="LKT201" s="0"/>
      <c r="LKU201" s="0"/>
      <c r="LKV201" s="0"/>
      <c r="LKW201" s="0"/>
      <c r="LKX201" s="0"/>
      <c r="LKY201" s="0"/>
      <c r="LKZ201" s="0"/>
      <c r="LLA201" s="0"/>
      <c r="LLB201" s="0"/>
      <c r="LLC201" s="0"/>
      <c r="LLD201" s="0"/>
      <c r="LLE201" s="0"/>
      <c r="LLF201" s="0"/>
      <c r="LLG201" s="0"/>
      <c r="LLH201" s="0"/>
      <c r="LLI201" s="0"/>
      <c r="LLJ201" s="0"/>
      <c r="LLK201" s="0"/>
      <c r="LLL201" s="0"/>
      <c r="LLM201" s="0"/>
      <c r="LLN201" s="0"/>
      <c r="LLO201" s="0"/>
      <c r="LLP201" s="0"/>
      <c r="LLQ201" s="0"/>
      <c r="LLR201" s="0"/>
      <c r="LLS201" s="0"/>
      <c r="LLT201" s="0"/>
      <c r="LLU201" s="0"/>
      <c r="LLV201" s="0"/>
      <c r="LLW201" s="0"/>
      <c r="LLX201" s="0"/>
      <c r="LLY201" s="0"/>
      <c r="LLZ201" s="0"/>
      <c r="LMA201" s="0"/>
      <c r="LMB201" s="0"/>
      <c r="LMC201" s="0"/>
      <c r="LMD201" s="0"/>
      <c r="LME201" s="0"/>
      <c r="LMF201" s="0"/>
      <c r="LMG201" s="0"/>
      <c r="LMH201" s="0"/>
      <c r="LMI201" s="0"/>
      <c r="LMJ201" s="0"/>
      <c r="LMK201" s="0"/>
      <c r="LML201" s="0"/>
      <c r="LMM201" s="0"/>
      <c r="LMN201" s="0"/>
      <c r="LMO201" s="0"/>
      <c r="LMP201" s="0"/>
      <c r="LMQ201" s="0"/>
      <c r="LMR201" s="0"/>
      <c r="LMS201" s="0"/>
      <c r="LMT201" s="0"/>
      <c r="LMU201" s="0"/>
      <c r="LMV201" s="0"/>
      <c r="LMW201" s="0"/>
      <c r="LMX201" s="0"/>
      <c r="LMY201" s="0"/>
      <c r="LMZ201" s="0"/>
      <c r="LNA201" s="0"/>
      <c r="LNB201" s="0"/>
      <c r="LNC201" s="0"/>
      <c r="LND201" s="0"/>
      <c r="LNE201" s="0"/>
      <c r="LNF201" s="0"/>
      <c r="LNG201" s="0"/>
      <c r="LNH201" s="0"/>
      <c r="LNI201" s="0"/>
      <c r="LNJ201" s="0"/>
      <c r="LNK201" s="0"/>
      <c r="LNL201" s="0"/>
      <c r="LNM201" s="0"/>
      <c r="LNN201" s="0"/>
      <c r="LNO201" s="0"/>
      <c r="LNP201" s="0"/>
      <c r="LNQ201" s="0"/>
      <c r="LNR201" s="0"/>
      <c r="LNS201" s="0"/>
      <c r="LNT201" s="0"/>
      <c r="LNU201" s="0"/>
      <c r="LNV201" s="0"/>
      <c r="LNW201" s="0"/>
      <c r="LNX201" s="0"/>
      <c r="LNY201" s="0"/>
      <c r="LNZ201" s="0"/>
      <c r="LOA201" s="0"/>
      <c r="LOB201" s="0"/>
      <c r="LOC201" s="0"/>
      <c r="LOD201" s="0"/>
      <c r="LOE201" s="0"/>
      <c r="LOF201" s="0"/>
      <c r="LOG201" s="0"/>
      <c r="LOH201" s="0"/>
      <c r="LOI201" s="0"/>
      <c r="LOJ201" s="0"/>
      <c r="LOK201" s="0"/>
      <c r="LOL201" s="0"/>
      <c r="LOM201" s="0"/>
      <c r="LON201" s="0"/>
      <c r="LOO201" s="0"/>
      <c r="LOP201" s="0"/>
      <c r="LOQ201" s="0"/>
      <c r="LOR201" s="0"/>
      <c r="LOS201" s="0"/>
      <c r="LOT201" s="0"/>
      <c r="LOU201" s="0"/>
      <c r="LOV201" s="0"/>
      <c r="LOW201" s="0"/>
      <c r="LOX201" s="0"/>
      <c r="LOY201" s="0"/>
      <c r="LOZ201" s="0"/>
      <c r="LPA201" s="0"/>
      <c r="LPB201" s="0"/>
      <c r="LPC201" s="0"/>
      <c r="LPD201" s="0"/>
      <c r="LPE201" s="0"/>
      <c r="LPF201" s="0"/>
      <c r="LPG201" s="0"/>
      <c r="LPH201" s="0"/>
      <c r="LPI201" s="0"/>
      <c r="LPJ201" s="0"/>
      <c r="LPK201" s="0"/>
      <c r="LPL201" s="0"/>
      <c r="LPM201" s="0"/>
      <c r="LPN201" s="0"/>
      <c r="LPO201" s="0"/>
      <c r="LPP201" s="0"/>
      <c r="LPQ201" s="0"/>
      <c r="LPR201" s="0"/>
      <c r="LPS201" s="0"/>
      <c r="LPT201" s="0"/>
      <c r="LPU201" s="0"/>
      <c r="LPV201" s="0"/>
      <c r="LPW201" s="0"/>
      <c r="LPX201" s="0"/>
      <c r="LPY201" s="0"/>
      <c r="LPZ201" s="0"/>
      <c r="LQA201" s="0"/>
      <c r="LQB201" s="0"/>
      <c r="LQC201" s="0"/>
      <c r="LQD201" s="0"/>
      <c r="LQE201" s="0"/>
      <c r="LQF201" s="0"/>
      <c r="LQG201" s="0"/>
      <c r="LQH201" s="0"/>
      <c r="LQI201" s="0"/>
      <c r="LQJ201" s="0"/>
      <c r="LQK201" s="0"/>
      <c r="LQL201" s="0"/>
      <c r="LQM201" s="0"/>
      <c r="LQN201" s="0"/>
      <c r="LQO201" s="0"/>
      <c r="LQP201" s="0"/>
      <c r="LQQ201" s="0"/>
      <c r="LQR201" s="0"/>
      <c r="LQS201" s="0"/>
      <c r="LQT201" s="0"/>
      <c r="LQU201" s="0"/>
      <c r="LQV201" s="0"/>
      <c r="LQW201" s="0"/>
      <c r="LQX201" s="0"/>
      <c r="LQY201" s="0"/>
      <c r="LQZ201" s="0"/>
      <c r="LRA201" s="0"/>
      <c r="LRB201" s="0"/>
      <c r="LRC201" s="0"/>
      <c r="LRD201" s="0"/>
      <c r="LRE201" s="0"/>
      <c r="LRF201" s="0"/>
      <c r="LRG201" s="0"/>
      <c r="LRH201" s="0"/>
      <c r="LRI201" s="0"/>
      <c r="LRJ201" s="0"/>
      <c r="LRK201" s="0"/>
      <c r="LRL201" s="0"/>
      <c r="LRM201" s="0"/>
      <c r="LRN201" s="0"/>
      <c r="LRO201" s="0"/>
      <c r="LRP201" s="0"/>
      <c r="LRQ201" s="0"/>
      <c r="LRR201" s="0"/>
      <c r="LRS201" s="0"/>
      <c r="LRT201" s="0"/>
      <c r="LRU201" s="0"/>
      <c r="LRV201" s="0"/>
      <c r="LRW201" s="0"/>
      <c r="LRX201" s="0"/>
      <c r="LRY201" s="0"/>
      <c r="LRZ201" s="0"/>
      <c r="LSA201" s="0"/>
      <c r="LSB201" s="0"/>
      <c r="LSC201" s="0"/>
      <c r="LSD201" s="0"/>
      <c r="LSE201" s="0"/>
      <c r="LSF201" s="0"/>
      <c r="LSG201" s="0"/>
      <c r="LSH201" s="0"/>
      <c r="LSI201" s="0"/>
      <c r="LSJ201" s="0"/>
      <c r="LSK201" s="0"/>
      <c r="LSL201" s="0"/>
      <c r="LSM201" s="0"/>
      <c r="LSN201" s="0"/>
      <c r="LSO201" s="0"/>
      <c r="LSP201" s="0"/>
      <c r="LSQ201" s="0"/>
      <c r="LSR201" s="0"/>
      <c r="LSS201" s="0"/>
      <c r="LST201" s="0"/>
      <c r="LSU201" s="0"/>
      <c r="LSV201" s="0"/>
      <c r="LSW201" s="0"/>
      <c r="LSX201" s="0"/>
      <c r="LSY201" s="0"/>
      <c r="LSZ201" s="0"/>
      <c r="LTA201" s="0"/>
      <c r="LTB201" s="0"/>
      <c r="LTC201" s="0"/>
      <c r="LTD201" s="0"/>
      <c r="LTE201" s="0"/>
      <c r="LTF201" s="0"/>
      <c r="LTG201" s="0"/>
      <c r="LTH201" s="0"/>
      <c r="LTI201" s="0"/>
      <c r="LTJ201" s="0"/>
      <c r="LTK201" s="0"/>
      <c r="LTL201" s="0"/>
      <c r="LTM201" s="0"/>
      <c r="LTN201" s="0"/>
      <c r="LTO201" s="0"/>
      <c r="LTP201" s="0"/>
      <c r="LTQ201" s="0"/>
      <c r="LTR201" s="0"/>
      <c r="LTS201" s="0"/>
      <c r="LTT201" s="0"/>
      <c r="LTU201" s="0"/>
      <c r="LTV201" s="0"/>
      <c r="LTW201" s="0"/>
      <c r="LTX201" s="0"/>
      <c r="LTY201" s="0"/>
      <c r="LTZ201" s="0"/>
      <c r="LUA201" s="0"/>
      <c r="LUB201" s="0"/>
      <c r="LUC201" s="0"/>
      <c r="LUD201" s="0"/>
      <c r="LUE201" s="0"/>
      <c r="LUF201" s="0"/>
      <c r="LUG201" s="0"/>
      <c r="LUH201" s="0"/>
      <c r="LUI201" s="0"/>
      <c r="LUJ201" s="0"/>
      <c r="LUK201" s="0"/>
      <c r="LUL201" s="0"/>
      <c r="LUM201" s="0"/>
      <c r="LUN201" s="0"/>
      <c r="LUO201" s="0"/>
      <c r="LUP201" s="0"/>
      <c r="LUQ201" s="0"/>
      <c r="LUR201" s="0"/>
      <c r="LUS201" s="0"/>
      <c r="LUT201" s="0"/>
      <c r="LUU201" s="0"/>
      <c r="LUV201" s="0"/>
      <c r="LUW201" s="0"/>
      <c r="LUX201" s="0"/>
      <c r="LUY201" s="0"/>
      <c r="LUZ201" s="0"/>
      <c r="LVA201" s="0"/>
      <c r="LVB201" s="0"/>
      <c r="LVC201" s="0"/>
      <c r="LVD201" s="0"/>
      <c r="LVE201" s="0"/>
      <c r="LVF201" s="0"/>
      <c r="LVG201" s="0"/>
      <c r="LVH201" s="0"/>
      <c r="LVI201" s="0"/>
      <c r="LVJ201" s="0"/>
      <c r="LVK201" s="0"/>
      <c r="LVL201" s="0"/>
      <c r="LVM201" s="0"/>
      <c r="LVN201" s="0"/>
      <c r="LVO201" s="0"/>
      <c r="LVP201" s="0"/>
      <c r="LVQ201" s="0"/>
      <c r="LVR201" s="0"/>
      <c r="LVS201" s="0"/>
      <c r="LVT201" s="0"/>
      <c r="LVU201" s="0"/>
      <c r="LVV201" s="0"/>
      <c r="LVW201" s="0"/>
      <c r="LVX201" s="0"/>
      <c r="LVY201" s="0"/>
      <c r="LVZ201" s="0"/>
      <c r="LWA201" s="0"/>
      <c r="LWB201" s="0"/>
      <c r="LWC201" s="0"/>
      <c r="LWD201" s="0"/>
      <c r="LWE201" s="0"/>
      <c r="LWF201" s="0"/>
      <c r="LWG201" s="0"/>
      <c r="LWH201" s="0"/>
      <c r="LWI201" s="0"/>
      <c r="LWJ201" s="0"/>
      <c r="LWK201" s="0"/>
      <c r="LWL201" s="0"/>
      <c r="LWM201" s="0"/>
      <c r="LWN201" s="0"/>
      <c r="LWO201" s="0"/>
      <c r="LWP201" s="0"/>
      <c r="LWQ201" s="0"/>
      <c r="LWR201" s="0"/>
      <c r="LWS201" s="0"/>
      <c r="LWT201" s="0"/>
      <c r="LWU201" s="0"/>
      <c r="LWV201" s="0"/>
      <c r="LWW201" s="0"/>
      <c r="LWX201" s="0"/>
      <c r="LWY201" s="0"/>
      <c r="LWZ201" s="0"/>
      <c r="LXA201" s="0"/>
      <c r="LXB201" s="0"/>
      <c r="LXC201" s="0"/>
      <c r="LXD201" s="0"/>
      <c r="LXE201" s="0"/>
      <c r="LXF201" s="0"/>
      <c r="LXG201" s="0"/>
      <c r="LXH201" s="0"/>
      <c r="LXI201" s="0"/>
      <c r="LXJ201" s="0"/>
      <c r="LXK201" s="0"/>
      <c r="LXL201" s="0"/>
      <c r="LXM201" s="0"/>
      <c r="LXN201" s="0"/>
      <c r="LXO201" s="0"/>
      <c r="LXP201" s="0"/>
      <c r="LXQ201" s="0"/>
      <c r="LXR201" s="0"/>
      <c r="LXS201" s="0"/>
      <c r="LXT201" s="0"/>
      <c r="LXU201" s="0"/>
      <c r="LXV201" s="0"/>
      <c r="LXW201" s="0"/>
      <c r="LXX201" s="0"/>
      <c r="LXY201" s="0"/>
      <c r="LXZ201" s="0"/>
      <c r="LYA201" s="0"/>
      <c r="LYB201" s="0"/>
      <c r="LYC201" s="0"/>
      <c r="LYD201" s="0"/>
      <c r="LYE201" s="0"/>
      <c r="LYF201" s="0"/>
      <c r="LYG201" s="0"/>
      <c r="LYH201" s="0"/>
      <c r="LYI201" s="0"/>
      <c r="LYJ201" s="0"/>
      <c r="LYK201" s="0"/>
      <c r="LYL201" s="0"/>
      <c r="LYM201" s="0"/>
      <c r="LYN201" s="0"/>
      <c r="LYO201" s="0"/>
      <c r="LYP201" s="0"/>
      <c r="LYQ201" s="0"/>
      <c r="LYR201" s="0"/>
      <c r="LYS201" s="0"/>
      <c r="LYT201" s="0"/>
      <c r="LYU201" s="0"/>
      <c r="LYV201" s="0"/>
      <c r="LYW201" s="0"/>
      <c r="LYX201" s="0"/>
      <c r="LYY201" s="0"/>
      <c r="LYZ201" s="0"/>
      <c r="LZA201" s="0"/>
      <c r="LZB201" s="0"/>
      <c r="LZC201" s="0"/>
      <c r="LZD201" s="0"/>
      <c r="LZE201" s="0"/>
      <c r="LZF201" s="0"/>
      <c r="LZG201" s="0"/>
      <c r="LZH201" s="0"/>
      <c r="LZI201" s="0"/>
      <c r="LZJ201" s="0"/>
      <c r="LZK201" s="0"/>
      <c r="LZL201" s="0"/>
      <c r="LZM201" s="0"/>
      <c r="LZN201" s="0"/>
      <c r="LZO201" s="0"/>
      <c r="LZP201" s="0"/>
      <c r="LZQ201" s="0"/>
      <c r="LZR201" s="0"/>
      <c r="LZS201" s="0"/>
      <c r="LZT201" s="0"/>
      <c r="LZU201" s="0"/>
      <c r="LZV201" s="0"/>
      <c r="LZW201" s="0"/>
      <c r="LZX201" s="0"/>
      <c r="LZY201" s="0"/>
      <c r="LZZ201" s="0"/>
      <c r="MAA201" s="0"/>
      <c r="MAB201" s="0"/>
      <c r="MAC201" s="0"/>
      <c r="MAD201" s="0"/>
      <c r="MAE201" s="0"/>
      <c r="MAF201" s="0"/>
      <c r="MAG201" s="0"/>
      <c r="MAH201" s="0"/>
      <c r="MAI201" s="0"/>
      <c r="MAJ201" s="0"/>
      <c r="MAK201" s="0"/>
      <c r="MAL201" s="0"/>
      <c r="MAM201" s="0"/>
      <c r="MAN201" s="0"/>
      <c r="MAO201" s="0"/>
      <c r="MAP201" s="0"/>
      <c r="MAQ201" s="0"/>
      <c r="MAR201" s="0"/>
      <c r="MAS201" s="0"/>
      <c r="MAT201" s="0"/>
      <c r="MAU201" s="0"/>
      <c r="MAV201" s="0"/>
      <c r="MAW201" s="0"/>
      <c r="MAX201" s="0"/>
      <c r="MAY201" s="0"/>
      <c r="MAZ201" s="0"/>
      <c r="MBA201" s="0"/>
      <c r="MBB201" s="0"/>
      <c r="MBC201" s="0"/>
      <c r="MBD201" s="0"/>
      <c r="MBE201" s="0"/>
      <c r="MBF201" s="0"/>
      <c r="MBG201" s="0"/>
      <c r="MBH201" s="0"/>
      <c r="MBI201" s="0"/>
      <c r="MBJ201" s="0"/>
      <c r="MBK201" s="0"/>
      <c r="MBL201" s="0"/>
      <c r="MBM201" s="0"/>
      <c r="MBN201" s="0"/>
      <c r="MBO201" s="0"/>
      <c r="MBP201" s="0"/>
      <c r="MBQ201" s="0"/>
      <c r="MBR201" s="0"/>
      <c r="MBS201" s="0"/>
      <c r="MBT201" s="0"/>
      <c r="MBU201" s="0"/>
      <c r="MBV201" s="0"/>
      <c r="MBW201" s="0"/>
      <c r="MBX201" s="0"/>
      <c r="MBY201" s="0"/>
      <c r="MBZ201" s="0"/>
      <c r="MCA201" s="0"/>
      <c r="MCB201" s="0"/>
      <c r="MCC201" s="0"/>
      <c r="MCD201" s="0"/>
      <c r="MCE201" s="0"/>
      <c r="MCF201" s="0"/>
      <c r="MCG201" s="0"/>
      <c r="MCH201" s="0"/>
      <c r="MCI201" s="0"/>
      <c r="MCJ201" s="0"/>
      <c r="MCK201" s="0"/>
      <c r="MCL201" s="0"/>
      <c r="MCM201" s="0"/>
      <c r="MCN201" s="0"/>
      <c r="MCO201" s="0"/>
      <c r="MCP201" s="0"/>
      <c r="MCQ201" s="0"/>
      <c r="MCR201" s="0"/>
      <c r="MCS201" s="0"/>
      <c r="MCT201" s="0"/>
      <c r="MCU201" s="0"/>
      <c r="MCV201" s="0"/>
      <c r="MCW201" s="0"/>
      <c r="MCX201" s="0"/>
      <c r="MCY201" s="0"/>
      <c r="MCZ201" s="0"/>
      <c r="MDA201" s="0"/>
      <c r="MDB201" s="0"/>
      <c r="MDC201" s="0"/>
      <c r="MDD201" s="0"/>
      <c r="MDE201" s="0"/>
      <c r="MDF201" s="0"/>
      <c r="MDG201" s="0"/>
      <c r="MDH201" s="0"/>
      <c r="MDI201" s="0"/>
      <c r="MDJ201" s="0"/>
      <c r="MDK201" s="0"/>
      <c r="MDL201" s="0"/>
      <c r="MDM201" s="0"/>
      <c r="MDN201" s="0"/>
      <c r="MDO201" s="0"/>
      <c r="MDP201" s="0"/>
      <c r="MDQ201" s="0"/>
      <c r="MDR201" s="0"/>
      <c r="MDS201" s="0"/>
      <c r="MDT201" s="0"/>
      <c r="MDU201" s="0"/>
      <c r="MDV201" s="0"/>
      <c r="MDW201" s="0"/>
      <c r="MDX201" s="0"/>
      <c r="MDY201" s="0"/>
      <c r="MDZ201" s="0"/>
      <c r="MEA201" s="0"/>
      <c r="MEB201" s="0"/>
      <c r="MEC201" s="0"/>
      <c r="MED201" s="0"/>
      <c r="MEE201" s="0"/>
      <c r="MEF201" s="0"/>
      <c r="MEG201" s="0"/>
      <c r="MEH201" s="0"/>
      <c r="MEI201" s="0"/>
      <c r="MEJ201" s="0"/>
      <c r="MEK201" s="0"/>
      <c r="MEL201" s="0"/>
      <c r="MEM201" s="0"/>
      <c r="MEN201" s="0"/>
      <c r="MEO201" s="0"/>
      <c r="MEP201" s="0"/>
      <c r="MEQ201" s="0"/>
      <c r="MER201" s="0"/>
      <c r="MES201" s="0"/>
      <c r="MET201" s="0"/>
      <c r="MEU201" s="0"/>
      <c r="MEV201" s="0"/>
      <c r="MEW201" s="0"/>
      <c r="MEX201" s="0"/>
      <c r="MEY201" s="0"/>
      <c r="MEZ201" s="0"/>
      <c r="MFA201" s="0"/>
      <c r="MFB201" s="0"/>
      <c r="MFC201" s="0"/>
      <c r="MFD201" s="0"/>
      <c r="MFE201" s="0"/>
      <c r="MFF201" s="0"/>
      <c r="MFG201" s="0"/>
      <c r="MFH201" s="0"/>
      <c r="MFI201" s="0"/>
      <c r="MFJ201" s="0"/>
      <c r="MFK201" s="0"/>
      <c r="MFL201" s="0"/>
      <c r="MFM201" s="0"/>
      <c r="MFN201" s="0"/>
      <c r="MFO201" s="0"/>
      <c r="MFP201" s="0"/>
      <c r="MFQ201" s="0"/>
      <c r="MFR201" s="0"/>
      <c r="MFS201" s="0"/>
      <c r="MFT201" s="0"/>
      <c r="MFU201" s="0"/>
      <c r="MFV201" s="0"/>
      <c r="MFW201" s="0"/>
      <c r="MFX201" s="0"/>
      <c r="MFY201" s="0"/>
      <c r="MFZ201" s="0"/>
      <c r="MGA201" s="0"/>
      <c r="MGB201" s="0"/>
      <c r="MGC201" s="0"/>
      <c r="MGD201" s="0"/>
      <c r="MGE201" s="0"/>
      <c r="MGF201" s="0"/>
      <c r="MGG201" s="0"/>
      <c r="MGH201" s="0"/>
      <c r="MGI201" s="0"/>
      <c r="MGJ201" s="0"/>
      <c r="MGK201" s="0"/>
      <c r="MGL201" s="0"/>
      <c r="MGM201" s="0"/>
      <c r="MGN201" s="0"/>
      <c r="MGO201" s="0"/>
      <c r="MGP201" s="0"/>
      <c r="MGQ201" s="0"/>
      <c r="MGR201" s="0"/>
      <c r="MGS201" s="0"/>
      <c r="MGT201" s="0"/>
      <c r="MGU201" s="0"/>
      <c r="MGV201" s="0"/>
      <c r="MGW201" s="0"/>
      <c r="MGX201" s="0"/>
      <c r="MGY201" s="0"/>
      <c r="MGZ201" s="0"/>
      <c r="MHA201" s="0"/>
      <c r="MHB201" s="0"/>
      <c r="MHC201" s="0"/>
      <c r="MHD201" s="0"/>
      <c r="MHE201" s="0"/>
      <c r="MHF201" s="0"/>
      <c r="MHG201" s="0"/>
      <c r="MHH201" s="0"/>
      <c r="MHI201" s="0"/>
      <c r="MHJ201" s="0"/>
      <c r="MHK201" s="0"/>
      <c r="MHL201" s="0"/>
      <c r="MHM201" s="0"/>
      <c r="MHN201" s="0"/>
      <c r="MHO201" s="0"/>
      <c r="MHP201" s="0"/>
      <c r="MHQ201" s="0"/>
      <c r="MHR201" s="0"/>
      <c r="MHS201" s="0"/>
      <c r="MHT201" s="0"/>
      <c r="MHU201" s="0"/>
      <c r="MHV201" s="0"/>
      <c r="MHW201" s="0"/>
      <c r="MHX201" s="0"/>
      <c r="MHY201" s="0"/>
      <c r="MHZ201" s="0"/>
      <c r="MIA201" s="0"/>
      <c r="MIB201" s="0"/>
      <c r="MIC201" s="0"/>
      <c r="MID201" s="0"/>
      <c r="MIE201" s="0"/>
      <c r="MIF201" s="0"/>
      <c r="MIG201" s="0"/>
      <c r="MIH201" s="0"/>
      <c r="MII201" s="0"/>
      <c r="MIJ201" s="0"/>
      <c r="MIK201" s="0"/>
      <c r="MIL201" s="0"/>
      <c r="MIM201" s="0"/>
      <c r="MIN201" s="0"/>
      <c r="MIO201" s="0"/>
      <c r="MIP201" s="0"/>
      <c r="MIQ201" s="0"/>
      <c r="MIR201" s="0"/>
      <c r="MIS201" s="0"/>
      <c r="MIT201" s="0"/>
      <c r="MIU201" s="0"/>
      <c r="MIV201" s="0"/>
      <c r="MIW201" s="0"/>
      <c r="MIX201" s="0"/>
      <c r="MIY201" s="0"/>
      <c r="MIZ201" s="0"/>
      <c r="MJA201" s="0"/>
      <c r="MJB201" s="0"/>
      <c r="MJC201" s="0"/>
      <c r="MJD201" s="0"/>
      <c r="MJE201" s="0"/>
      <c r="MJF201" s="0"/>
      <c r="MJG201" s="0"/>
      <c r="MJH201" s="0"/>
      <c r="MJI201" s="0"/>
      <c r="MJJ201" s="0"/>
      <c r="MJK201" s="0"/>
      <c r="MJL201" s="0"/>
      <c r="MJM201" s="0"/>
      <c r="MJN201" s="0"/>
      <c r="MJO201" s="0"/>
      <c r="MJP201" s="0"/>
      <c r="MJQ201" s="0"/>
      <c r="MJR201" s="0"/>
      <c r="MJS201" s="0"/>
      <c r="MJT201" s="0"/>
      <c r="MJU201" s="0"/>
      <c r="MJV201" s="0"/>
      <c r="MJW201" s="0"/>
      <c r="MJX201" s="0"/>
      <c r="MJY201" s="0"/>
      <c r="MJZ201" s="0"/>
      <c r="MKA201" s="0"/>
      <c r="MKB201" s="0"/>
      <c r="MKC201" s="0"/>
      <c r="MKD201" s="0"/>
      <c r="MKE201" s="0"/>
      <c r="MKF201" s="0"/>
      <c r="MKG201" s="0"/>
      <c r="MKH201" s="0"/>
      <c r="MKI201" s="0"/>
      <c r="MKJ201" s="0"/>
      <c r="MKK201" s="0"/>
      <c r="MKL201" s="0"/>
      <c r="MKM201" s="0"/>
      <c r="MKN201" s="0"/>
      <c r="MKO201" s="0"/>
      <c r="MKP201" s="0"/>
      <c r="MKQ201" s="0"/>
      <c r="MKR201" s="0"/>
      <c r="MKS201" s="0"/>
      <c r="MKT201" s="0"/>
      <c r="MKU201" s="0"/>
      <c r="MKV201" s="0"/>
      <c r="MKW201" s="0"/>
      <c r="MKX201" s="0"/>
      <c r="MKY201" s="0"/>
      <c r="MKZ201" s="0"/>
      <c r="MLA201" s="0"/>
      <c r="MLB201" s="0"/>
      <c r="MLC201" s="0"/>
      <c r="MLD201" s="0"/>
      <c r="MLE201" s="0"/>
      <c r="MLF201" s="0"/>
      <c r="MLG201" s="0"/>
      <c r="MLH201" s="0"/>
      <c r="MLI201" s="0"/>
      <c r="MLJ201" s="0"/>
      <c r="MLK201" s="0"/>
      <c r="MLL201" s="0"/>
      <c r="MLM201" s="0"/>
      <c r="MLN201" s="0"/>
      <c r="MLO201" s="0"/>
      <c r="MLP201" s="0"/>
      <c r="MLQ201" s="0"/>
      <c r="MLR201" s="0"/>
      <c r="MLS201" s="0"/>
      <c r="MLT201" s="0"/>
      <c r="MLU201" s="0"/>
      <c r="MLV201" s="0"/>
      <c r="MLW201" s="0"/>
      <c r="MLX201" s="0"/>
      <c r="MLY201" s="0"/>
      <c r="MLZ201" s="0"/>
      <c r="MMA201" s="0"/>
      <c r="MMB201" s="0"/>
      <c r="MMC201" s="0"/>
      <c r="MMD201" s="0"/>
      <c r="MME201" s="0"/>
      <c r="MMF201" s="0"/>
      <c r="MMG201" s="0"/>
      <c r="MMH201" s="0"/>
      <c r="MMI201" s="0"/>
      <c r="MMJ201" s="0"/>
      <c r="MMK201" s="0"/>
      <c r="MML201" s="0"/>
      <c r="MMM201" s="0"/>
      <c r="MMN201" s="0"/>
      <c r="MMO201" s="0"/>
      <c r="MMP201" s="0"/>
      <c r="MMQ201" s="0"/>
      <c r="MMR201" s="0"/>
      <c r="MMS201" s="0"/>
      <c r="MMT201" s="0"/>
      <c r="MMU201" s="0"/>
      <c r="MMV201" s="0"/>
      <c r="MMW201" s="0"/>
      <c r="MMX201" s="0"/>
      <c r="MMY201" s="0"/>
      <c r="MMZ201" s="0"/>
      <c r="MNA201" s="0"/>
      <c r="MNB201" s="0"/>
      <c r="MNC201" s="0"/>
      <c r="MND201" s="0"/>
      <c r="MNE201" s="0"/>
      <c r="MNF201" s="0"/>
      <c r="MNG201" s="0"/>
      <c r="MNH201" s="0"/>
      <c r="MNI201" s="0"/>
      <c r="MNJ201" s="0"/>
      <c r="MNK201" s="0"/>
      <c r="MNL201" s="0"/>
      <c r="MNM201" s="0"/>
      <c r="MNN201" s="0"/>
      <c r="MNO201" s="0"/>
      <c r="MNP201" s="0"/>
      <c r="MNQ201" s="0"/>
      <c r="MNR201" s="0"/>
      <c r="MNS201" s="0"/>
      <c r="MNT201" s="0"/>
      <c r="MNU201" s="0"/>
      <c r="MNV201" s="0"/>
      <c r="MNW201" s="0"/>
      <c r="MNX201" s="0"/>
      <c r="MNY201" s="0"/>
      <c r="MNZ201" s="0"/>
      <c r="MOA201" s="0"/>
      <c r="MOB201" s="0"/>
      <c r="MOC201" s="0"/>
      <c r="MOD201" s="0"/>
      <c r="MOE201" s="0"/>
      <c r="MOF201" s="0"/>
      <c r="MOG201" s="0"/>
      <c r="MOH201" s="0"/>
      <c r="MOI201" s="0"/>
      <c r="MOJ201" s="0"/>
      <c r="MOK201" s="0"/>
      <c r="MOL201" s="0"/>
      <c r="MOM201" s="0"/>
      <c r="MON201" s="0"/>
      <c r="MOO201" s="0"/>
      <c r="MOP201" s="0"/>
      <c r="MOQ201" s="0"/>
      <c r="MOR201" s="0"/>
      <c r="MOS201" s="0"/>
      <c r="MOT201" s="0"/>
      <c r="MOU201" s="0"/>
      <c r="MOV201" s="0"/>
      <c r="MOW201" s="0"/>
      <c r="MOX201" s="0"/>
      <c r="MOY201" s="0"/>
      <c r="MOZ201" s="0"/>
      <c r="MPA201" s="0"/>
      <c r="MPB201" s="0"/>
      <c r="MPC201" s="0"/>
      <c r="MPD201" s="0"/>
      <c r="MPE201" s="0"/>
      <c r="MPF201" s="0"/>
      <c r="MPG201" s="0"/>
      <c r="MPH201" s="0"/>
      <c r="MPI201" s="0"/>
      <c r="MPJ201" s="0"/>
      <c r="MPK201" s="0"/>
      <c r="MPL201" s="0"/>
      <c r="MPM201" s="0"/>
      <c r="MPN201" s="0"/>
      <c r="MPO201" s="0"/>
      <c r="MPP201" s="0"/>
      <c r="MPQ201" s="0"/>
      <c r="MPR201" s="0"/>
      <c r="MPS201" s="0"/>
      <c r="MPT201" s="0"/>
      <c r="MPU201" s="0"/>
      <c r="MPV201" s="0"/>
      <c r="MPW201" s="0"/>
      <c r="MPX201" s="0"/>
      <c r="MPY201" s="0"/>
      <c r="MPZ201" s="0"/>
      <c r="MQA201" s="0"/>
      <c r="MQB201" s="0"/>
      <c r="MQC201" s="0"/>
      <c r="MQD201" s="0"/>
      <c r="MQE201" s="0"/>
      <c r="MQF201" s="0"/>
      <c r="MQG201" s="0"/>
      <c r="MQH201" s="0"/>
      <c r="MQI201" s="0"/>
      <c r="MQJ201" s="0"/>
      <c r="MQK201" s="0"/>
      <c r="MQL201" s="0"/>
      <c r="MQM201" s="0"/>
      <c r="MQN201" s="0"/>
      <c r="MQO201" s="0"/>
      <c r="MQP201" s="0"/>
      <c r="MQQ201" s="0"/>
      <c r="MQR201" s="0"/>
      <c r="MQS201" s="0"/>
      <c r="MQT201" s="0"/>
      <c r="MQU201" s="0"/>
      <c r="MQV201" s="0"/>
      <c r="MQW201" s="0"/>
      <c r="MQX201" s="0"/>
      <c r="MQY201" s="0"/>
      <c r="MQZ201" s="0"/>
      <c r="MRA201" s="0"/>
      <c r="MRB201" s="0"/>
      <c r="MRC201" s="0"/>
      <c r="MRD201" s="0"/>
      <c r="MRE201" s="0"/>
      <c r="MRF201" s="0"/>
      <c r="MRG201" s="0"/>
      <c r="MRH201" s="0"/>
      <c r="MRI201" s="0"/>
      <c r="MRJ201" s="0"/>
      <c r="MRK201" s="0"/>
      <c r="MRL201" s="0"/>
      <c r="MRM201" s="0"/>
      <c r="MRN201" s="0"/>
      <c r="MRO201" s="0"/>
      <c r="MRP201" s="0"/>
      <c r="MRQ201" s="0"/>
      <c r="MRR201" s="0"/>
      <c r="MRS201" s="0"/>
      <c r="MRT201" s="0"/>
      <c r="MRU201" s="0"/>
      <c r="MRV201" s="0"/>
      <c r="MRW201" s="0"/>
      <c r="MRX201" s="0"/>
      <c r="MRY201" s="0"/>
      <c r="MRZ201" s="0"/>
      <c r="MSA201" s="0"/>
      <c r="MSB201" s="0"/>
      <c r="MSC201" s="0"/>
      <c r="MSD201" s="0"/>
      <c r="MSE201" s="0"/>
      <c r="MSF201" s="0"/>
      <c r="MSG201" s="0"/>
      <c r="MSH201" s="0"/>
      <c r="MSI201" s="0"/>
      <c r="MSJ201" s="0"/>
      <c r="MSK201" s="0"/>
      <c r="MSL201" s="0"/>
      <c r="MSM201" s="0"/>
      <c r="MSN201" s="0"/>
      <c r="MSO201" s="0"/>
      <c r="MSP201" s="0"/>
      <c r="MSQ201" s="0"/>
      <c r="MSR201" s="0"/>
      <c r="MSS201" s="0"/>
      <c r="MST201" s="0"/>
      <c r="MSU201" s="0"/>
      <c r="MSV201" s="0"/>
      <c r="MSW201" s="0"/>
      <c r="MSX201" s="0"/>
      <c r="MSY201" s="0"/>
      <c r="MSZ201" s="0"/>
      <c r="MTA201" s="0"/>
      <c r="MTB201" s="0"/>
      <c r="MTC201" s="0"/>
      <c r="MTD201" s="0"/>
      <c r="MTE201" s="0"/>
      <c r="MTF201" s="0"/>
      <c r="MTG201" s="0"/>
      <c r="MTH201" s="0"/>
      <c r="MTI201" s="0"/>
      <c r="MTJ201" s="0"/>
      <c r="MTK201" s="0"/>
      <c r="MTL201" s="0"/>
      <c r="MTM201" s="0"/>
      <c r="MTN201" s="0"/>
      <c r="MTO201" s="0"/>
      <c r="MTP201" s="0"/>
      <c r="MTQ201" s="0"/>
      <c r="MTR201" s="0"/>
      <c r="MTS201" s="0"/>
      <c r="MTT201" s="0"/>
      <c r="MTU201" s="0"/>
      <c r="MTV201" s="0"/>
      <c r="MTW201" s="0"/>
      <c r="MTX201" s="0"/>
      <c r="MTY201" s="0"/>
      <c r="MTZ201" s="0"/>
      <c r="MUA201" s="0"/>
      <c r="MUB201" s="0"/>
      <c r="MUC201" s="0"/>
      <c r="MUD201" s="0"/>
      <c r="MUE201" s="0"/>
      <c r="MUF201" s="0"/>
      <c r="MUG201" s="0"/>
      <c r="MUH201" s="0"/>
      <c r="MUI201" s="0"/>
      <c r="MUJ201" s="0"/>
      <c r="MUK201" s="0"/>
      <c r="MUL201" s="0"/>
      <c r="MUM201" s="0"/>
      <c r="MUN201" s="0"/>
      <c r="MUO201" s="0"/>
      <c r="MUP201" s="0"/>
      <c r="MUQ201" s="0"/>
      <c r="MUR201" s="0"/>
      <c r="MUS201" s="0"/>
      <c r="MUT201" s="0"/>
      <c r="MUU201" s="0"/>
      <c r="MUV201" s="0"/>
      <c r="MUW201" s="0"/>
      <c r="MUX201" s="0"/>
      <c r="MUY201" s="0"/>
      <c r="MUZ201" s="0"/>
      <c r="MVA201" s="0"/>
      <c r="MVB201" s="0"/>
      <c r="MVC201" s="0"/>
      <c r="MVD201" s="0"/>
      <c r="MVE201" s="0"/>
      <c r="MVF201" s="0"/>
      <c r="MVG201" s="0"/>
      <c r="MVH201" s="0"/>
      <c r="MVI201" s="0"/>
      <c r="MVJ201" s="0"/>
      <c r="MVK201" s="0"/>
      <c r="MVL201" s="0"/>
      <c r="MVM201" s="0"/>
      <c r="MVN201" s="0"/>
      <c r="MVO201" s="0"/>
      <c r="MVP201" s="0"/>
      <c r="MVQ201" s="0"/>
      <c r="MVR201" s="0"/>
      <c r="MVS201" s="0"/>
      <c r="MVT201" s="0"/>
      <c r="MVU201" s="0"/>
      <c r="MVV201" s="0"/>
      <c r="MVW201" s="0"/>
      <c r="MVX201" s="0"/>
      <c r="MVY201" s="0"/>
      <c r="MVZ201" s="0"/>
      <c r="MWA201" s="0"/>
      <c r="MWB201" s="0"/>
      <c r="MWC201" s="0"/>
      <c r="MWD201" s="0"/>
      <c r="MWE201" s="0"/>
      <c r="MWF201" s="0"/>
      <c r="MWG201" s="0"/>
      <c r="MWH201" s="0"/>
      <c r="MWI201" s="0"/>
      <c r="MWJ201" s="0"/>
      <c r="MWK201" s="0"/>
      <c r="MWL201" s="0"/>
      <c r="MWM201" s="0"/>
      <c r="MWN201" s="0"/>
      <c r="MWO201" s="0"/>
      <c r="MWP201" s="0"/>
      <c r="MWQ201" s="0"/>
      <c r="MWR201" s="0"/>
      <c r="MWS201" s="0"/>
      <c r="MWT201" s="0"/>
      <c r="MWU201" s="0"/>
      <c r="MWV201" s="0"/>
      <c r="MWW201" s="0"/>
      <c r="MWX201" s="0"/>
      <c r="MWY201" s="0"/>
      <c r="MWZ201" s="0"/>
      <c r="MXA201" s="0"/>
      <c r="MXB201" s="0"/>
      <c r="MXC201" s="0"/>
      <c r="MXD201" s="0"/>
      <c r="MXE201" s="0"/>
      <c r="MXF201" s="0"/>
      <c r="MXG201" s="0"/>
      <c r="MXH201" s="0"/>
      <c r="MXI201" s="0"/>
      <c r="MXJ201" s="0"/>
      <c r="MXK201" s="0"/>
      <c r="MXL201" s="0"/>
      <c r="MXM201" s="0"/>
      <c r="MXN201" s="0"/>
      <c r="MXO201" s="0"/>
      <c r="MXP201" s="0"/>
      <c r="MXQ201" s="0"/>
      <c r="MXR201" s="0"/>
      <c r="MXS201" s="0"/>
      <c r="MXT201" s="0"/>
      <c r="MXU201" s="0"/>
      <c r="MXV201" s="0"/>
      <c r="MXW201" s="0"/>
      <c r="MXX201" s="0"/>
      <c r="MXY201" s="0"/>
      <c r="MXZ201" s="0"/>
      <c r="MYA201" s="0"/>
      <c r="MYB201" s="0"/>
      <c r="MYC201" s="0"/>
      <c r="MYD201" s="0"/>
      <c r="MYE201" s="0"/>
      <c r="MYF201" s="0"/>
      <c r="MYG201" s="0"/>
      <c r="MYH201" s="0"/>
      <c r="MYI201" s="0"/>
      <c r="MYJ201" s="0"/>
      <c r="MYK201" s="0"/>
      <c r="MYL201" s="0"/>
      <c r="MYM201" s="0"/>
      <c r="MYN201" s="0"/>
      <c r="MYO201" s="0"/>
      <c r="MYP201" s="0"/>
      <c r="MYQ201" s="0"/>
      <c r="MYR201" s="0"/>
      <c r="MYS201" s="0"/>
      <c r="MYT201" s="0"/>
      <c r="MYU201" s="0"/>
      <c r="MYV201" s="0"/>
      <c r="MYW201" s="0"/>
      <c r="MYX201" s="0"/>
      <c r="MYY201" s="0"/>
      <c r="MYZ201" s="0"/>
      <c r="MZA201" s="0"/>
      <c r="MZB201" s="0"/>
      <c r="MZC201" s="0"/>
      <c r="MZD201" s="0"/>
      <c r="MZE201" s="0"/>
      <c r="MZF201" s="0"/>
      <c r="MZG201" s="0"/>
      <c r="MZH201" s="0"/>
      <c r="MZI201" s="0"/>
      <c r="MZJ201" s="0"/>
      <c r="MZK201" s="0"/>
      <c r="MZL201" s="0"/>
      <c r="MZM201" s="0"/>
      <c r="MZN201" s="0"/>
      <c r="MZO201" s="0"/>
      <c r="MZP201" s="0"/>
      <c r="MZQ201" s="0"/>
      <c r="MZR201" s="0"/>
      <c r="MZS201" s="0"/>
      <c r="MZT201" s="0"/>
      <c r="MZU201" s="0"/>
      <c r="MZV201" s="0"/>
      <c r="MZW201" s="0"/>
      <c r="MZX201" s="0"/>
      <c r="MZY201" s="0"/>
      <c r="MZZ201" s="0"/>
      <c r="NAA201" s="0"/>
      <c r="NAB201" s="0"/>
      <c r="NAC201" s="0"/>
      <c r="NAD201" s="0"/>
      <c r="NAE201" s="0"/>
      <c r="NAF201" s="0"/>
      <c r="NAG201" s="0"/>
      <c r="NAH201" s="0"/>
      <c r="NAI201" s="0"/>
      <c r="NAJ201" s="0"/>
      <c r="NAK201" s="0"/>
      <c r="NAL201" s="0"/>
      <c r="NAM201" s="0"/>
      <c r="NAN201" s="0"/>
      <c r="NAO201" s="0"/>
      <c r="NAP201" s="0"/>
      <c r="NAQ201" s="0"/>
      <c r="NAR201" s="0"/>
      <c r="NAS201" s="0"/>
      <c r="NAT201" s="0"/>
      <c r="NAU201" s="0"/>
      <c r="NAV201" s="0"/>
      <c r="NAW201" s="0"/>
      <c r="NAX201" s="0"/>
      <c r="NAY201" s="0"/>
      <c r="NAZ201" s="0"/>
      <c r="NBA201" s="0"/>
      <c r="NBB201" s="0"/>
      <c r="NBC201" s="0"/>
      <c r="NBD201" s="0"/>
      <c r="NBE201" s="0"/>
      <c r="NBF201" s="0"/>
      <c r="NBG201" s="0"/>
      <c r="NBH201" s="0"/>
      <c r="NBI201" s="0"/>
      <c r="NBJ201" s="0"/>
      <c r="NBK201" s="0"/>
      <c r="NBL201" s="0"/>
      <c r="NBM201" s="0"/>
      <c r="NBN201" s="0"/>
      <c r="NBO201" s="0"/>
      <c r="NBP201" s="0"/>
      <c r="NBQ201" s="0"/>
      <c r="NBR201" s="0"/>
      <c r="NBS201" s="0"/>
      <c r="NBT201" s="0"/>
      <c r="NBU201" s="0"/>
      <c r="NBV201" s="0"/>
      <c r="NBW201" s="0"/>
      <c r="NBX201" s="0"/>
      <c r="NBY201" s="0"/>
      <c r="NBZ201" s="0"/>
      <c r="NCA201" s="0"/>
      <c r="NCB201" s="0"/>
      <c r="NCC201" s="0"/>
      <c r="NCD201" s="0"/>
      <c r="NCE201" s="0"/>
      <c r="NCF201" s="0"/>
      <c r="NCG201" s="0"/>
      <c r="NCH201" s="0"/>
      <c r="NCI201" s="0"/>
      <c r="NCJ201" s="0"/>
      <c r="NCK201" s="0"/>
      <c r="NCL201" s="0"/>
      <c r="NCM201" s="0"/>
      <c r="NCN201" s="0"/>
      <c r="NCO201" s="0"/>
      <c r="NCP201" s="0"/>
      <c r="NCQ201" s="0"/>
      <c r="NCR201" s="0"/>
      <c r="NCS201" s="0"/>
      <c r="NCT201" s="0"/>
      <c r="NCU201" s="0"/>
      <c r="NCV201" s="0"/>
      <c r="NCW201" s="0"/>
      <c r="NCX201" s="0"/>
      <c r="NCY201" s="0"/>
      <c r="NCZ201" s="0"/>
      <c r="NDA201" s="0"/>
      <c r="NDB201" s="0"/>
      <c r="NDC201" s="0"/>
      <c r="NDD201" s="0"/>
      <c r="NDE201" s="0"/>
      <c r="NDF201" s="0"/>
      <c r="NDG201" s="0"/>
      <c r="NDH201" s="0"/>
      <c r="NDI201" s="0"/>
      <c r="NDJ201" s="0"/>
      <c r="NDK201" s="0"/>
      <c r="NDL201" s="0"/>
      <c r="NDM201" s="0"/>
      <c r="NDN201" s="0"/>
      <c r="NDO201" s="0"/>
      <c r="NDP201" s="0"/>
      <c r="NDQ201" s="0"/>
      <c r="NDR201" s="0"/>
      <c r="NDS201" s="0"/>
      <c r="NDT201" s="0"/>
      <c r="NDU201" s="0"/>
      <c r="NDV201" s="0"/>
      <c r="NDW201" s="0"/>
      <c r="NDX201" s="0"/>
      <c r="NDY201" s="0"/>
      <c r="NDZ201" s="0"/>
      <c r="NEA201" s="0"/>
      <c r="NEB201" s="0"/>
      <c r="NEC201" s="0"/>
      <c r="NED201" s="0"/>
      <c r="NEE201" s="0"/>
      <c r="NEF201" s="0"/>
      <c r="NEG201" s="0"/>
      <c r="NEH201" s="0"/>
      <c r="NEI201" s="0"/>
      <c r="NEJ201" s="0"/>
      <c r="NEK201" s="0"/>
      <c r="NEL201" s="0"/>
      <c r="NEM201" s="0"/>
      <c r="NEN201" s="0"/>
      <c r="NEO201" s="0"/>
      <c r="NEP201" s="0"/>
      <c r="NEQ201" s="0"/>
      <c r="NER201" s="0"/>
      <c r="NES201" s="0"/>
      <c r="NET201" s="0"/>
      <c r="NEU201" s="0"/>
      <c r="NEV201" s="0"/>
      <c r="NEW201" s="0"/>
      <c r="NEX201" s="0"/>
      <c r="NEY201" s="0"/>
      <c r="NEZ201" s="0"/>
      <c r="NFA201" s="0"/>
      <c r="NFB201" s="0"/>
      <c r="NFC201" s="0"/>
      <c r="NFD201" s="0"/>
      <c r="NFE201" s="0"/>
      <c r="NFF201" s="0"/>
      <c r="NFG201" s="0"/>
      <c r="NFH201" s="0"/>
      <c r="NFI201" s="0"/>
      <c r="NFJ201" s="0"/>
      <c r="NFK201" s="0"/>
      <c r="NFL201" s="0"/>
      <c r="NFM201" s="0"/>
      <c r="NFN201" s="0"/>
      <c r="NFO201" s="0"/>
      <c r="NFP201" s="0"/>
      <c r="NFQ201" s="0"/>
      <c r="NFR201" s="0"/>
      <c r="NFS201" s="0"/>
      <c r="NFT201" s="0"/>
      <c r="NFU201" s="0"/>
      <c r="NFV201" s="0"/>
      <c r="NFW201" s="0"/>
      <c r="NFX201" s="0"/>
      <c r="NFY201" s="0"/>
      <c r="NFZ201" s="0"/>
      <c r="NGA201" s="0"/>
      <c r="NGB201" s="0"/>
      <c r="NGC201" s="0"/>
      <c r="NGD201" s="0"/>
      <c r="NGE201" s="0"/>
      <c r="NGF201" s="0"/>
      <c r="NGG201" s="0"/>
      <c r="NGH201" s="0"/>
      <c r="NGI201" s="0"/>
      <c r="NGJ201" s="0"/>
      <c r="NGK201" s="0"/>
      <c r="NGL201" s="0"/>
      <c r="NGM201" s="0"/>
      <c r="NGN201" s="0"/>
      <c r="NGO201" s="0"/>
      <c r="NGP201" s="0"/>
      <c r="NGQ201" s="0"/>
      <c r="NGR201" s="0"/>
      <c r="NGS201" s="0"/>
      <c r="NGT201" s="0"/>
      <c r="NGU201" s="0"/>
      <c r="NGV201" s="0"/>
      <c r="NGW201" s="0"/>
      <c r="NGX201" s="0"/>
      <c r="NGY201" s="0"/>
      <c r="NGZ201" s="0"/>
      <c r="NHA201" s="0"/>
      <c r="NHB201" s="0"/>
      <c r="NHC201" s="0"/>
      <c r="NHD201" s="0"/>
      <c r="NHE201" s="0"/>
      <c r="NHF201" s="0"/>
      <c r="NHG201" s="0"/>
      <c r="NHH201" s="0"/>
      <c r="NHI201" s="0"/>
      <c r="NHJ201" s="0"/>
      <c r="NHK201" s="0"/>
      <c r="NHL201" s="0"/>
      <c r="NHM201" s="0"/>
      <c r="NHN201" s="0"/>
      <c r="NHO201" s="0"/>
      <c r="NHP201" s="0"/>
      <c r="NHQ201" s="0"/>
      <c r="NHR201" s="0"/>
      <c r="NHS201" s="0"/>
      <c r="NHT201" s="0"/>
      <c r="NHU201" s="0"/>
      <c r="NHV201" s="0"/>
      <c r="NHW201" s="0"/>
      <c r="NHX201" s="0"/>
      <c r="NHY201" s="0"/>
      <c r="NHZ201" s="0"/>
      <c r="NIA201" s="0"/>
      <c r="NIB201" s="0"/>
      <c r="NIC201" s="0"/>
      <c r="NID201" s="0"/>
      <c r="NIE201" s="0"/>
      <c r="NIF201" s="0"/>
      <c r="NIG201" s="0"/>
      <c r="NIH201" s="0"/>
      <c r="NII201" s="0"/>
      <c r="NIJ201" s="0"/>
      <c r="NIK201" s="0"/>
      <c r="NIL201" s="0"/>
      <c r="NIM201" s="0"/>
      <c r="NIN201" s="0"/>
      <c r="NIO201" s="0"/>
      <c r="NIP201" s="0"/>
      <c r="NIQ201" s="0"/>
      <c r="NIR201" s="0"/>
      <c r="NIS201" s="0"/>
      <c r="NIT201" s="0"/>
      <c r="NIU201" s="0"/>
      <c r="NIV201" s="0"/>
      <c r="NIW201" s="0"/>
      <c r="NIX201" s="0"/>
      <c r="NIY201" s="0"/>
      <c r="NIZ201" s="0"/>
      <c r="NJA201" s="0"/>
      <c r="NJB201" s="0"/>
      <c r="NJC201" s="0"/>
      <c r="NJD201" s="0"/>
      <c r="NJE201" s="0"/>
      <c r="NJF201" s="0"/>
      <c r="NJG201" s="0"/>
      <c r="NJH201" s="0"/>
      <c r="NJI201" s="0"/>
      <c r="NJJ201" s="0"/>
      <c r="NJK201" s="0"/>
      <c r="NJL201" s="0"/>
      <c r="NJM201" s="0"/>
      <c r="NJN201" s="0"/>
      <c r="NJO201" s="0"/>
      <c r="NJP201" s="0"/>
      <c r="NJQ201" s="0"/>
      <c r="NJR201" s="0"/>
      <c r="NJS201" s="0"/>
      <c r="NJT201" s="0"/>
      <c r="NJU201" s="0"/>
      <c r="NJV201" s="0"/>
      <c r="NJW201" s="0"/>
      <c r="NJX201" s="0"/>
      <c r="NJY201" s="0"/>
      <c r="NJZ201" s="0"/>
      <c r="NKA201" s="0"/>
      <c r="NKB201" s="0"/>
      <c r="NKC201" s="0"/>
      <c r="NKD201" s="0"/>
      <c r="NKE201" s="0"/>
      <c r="NKF201" s="0"/>
      <c r="NKG201" s="0"/>
      <c r="NKH201" s="0"/>
      <c r="NKI201" s="0"/>
      <c r="NKJ201" s="0"/>
      <c r="NKK201" s="0"/>
      <c r="NKL201" s="0"/>
      <c r="NKM201" s="0"/>
      <c r="NKN201" s="0"/>
      <c r="NKO201" s="0"/>
      <c r="NKP201" s="0"/>
      <c r="NKQ201" s="0"/>
      <c r="NKR201" s="0"/>
      <c r="NKS201" s="0"/>
      <c r="NKT201" s="0"/>
      <c r="NKU201" s="0"/>
      <c r="NKV201" s="0"/>
      <c r="NKW201" s="0"/>
      <c r="NKX201" s="0"/>
      <c r="NKY201" s="0"/>
      <c r="NKZ201" s="0"/>
      <c r="NLA201" s="0"/>
      <c r="NLB201" s="0"/>
      <c r="NLC201" s="0"/>
      <c r="NLD201" s="0"/>
      <c r="NLE201" s="0"/>
      <c r="NLF201" s="0"/>
      <c r="NLG201" s="0"/>
      <c r="NLH201" s="0"/>
      <c r="NLI201" s="0"/>
      <c r="NLJ201" s="0"/>
      <c r="NLK201" s="0"/>
      <c r="NLL201" s="0"/>
      <c r="NLM201" s="0"/>
      <c r="NLN201" s="0"/>
      <c r="NLO201" s="0"/>
      <c r="NLP201" s="0"/>
      <c r="NLQ201" s="0"/>
      <c r="NLR201" s="0"/>
      <c r="NLS201" s="0"/>
      <c r="NLT201" s="0"/>
      <c r="NLU201" s="0"/>
      <c r="NLV201" s="0"/>
      <c r="NLW201" s="0"/>
      <c r="NLX201" s="0"/>
      <c r="NLY201" s="0"/>
      <c r="NLZ201" s="0"/>
      <c r="NMA201" s="0"/>
      <c r="NMB201" s="0"/>
      <c r="NMC201" s="0"/>
      <c r="NMD201" s="0"/>
      <c r="NME201" s="0"/>
      <c r="NMF201" s="0"/>
      <c r="NMG201" s="0"/>
      <c r="NMH201" s="0"/>
      <c r="NMI201" s="0"/>
      <c r="NMJ201" s="0"/>
      <c r="NMK201" s="0"/>
      <c r="NML201" s="0"/>
      <c r="NMM201" s="0"/>
      <c r="NMN201" s="0"/>
      <c r="NMO201" s="0"/>
      <c r="NMP201" s="0"/>
      <c r="NMQ201" s="0"/>
      <c r="NMR201" s="0"/>
      <c r="NMS201" s="0"/>
      <c r="NMT201" s="0"/>
      <c r="NMU201" s="0"/>
      <c r="NMV201" s="0"/>
      <c r="NMW201" s="0"/>
      <c r="NMX201" s="0"/>
      <c r="NMY201" s="0"/>
      <c r="NMZ201" s="0"/>
      <c r="NNA201" s="0"/>
      <c r="NNB201" s="0"/>
      <c r="NNC201" s="0"/>
      <c r="NND201" s="0"/>
      <c r="NNE201" s="0"/>
      <c r="NNF201" s="0"/>
      <c r="NNG201" s="0"/>
      <c r="NNH201" s="0"/>
      <c r="NNI201" s="0"/>
      <c r="NNJ201" s="0"/>
      <c r="NNK201" s="0"/>
      <c r="NNL201" s="0"/>
      <c r="NNM201" s="0"/>
      <c r="NNN201" s="0"/>
      <c r="NNO201" s="0"/>
      <c r="NNP201" s="0"/>
      <c r="NNQ201" s="0"/>
      <c r="NNR201" s="0"/>
      <c r="NNS201" s="0"/>
      <c r="NNT201" s="0"/>
      <c r="NNU201" s="0"/>
      <c r="NNV201" s="0"/>
      <c r="NNW201" s="0"/>
      <c r="NNX201" s="0"/>
      <c r="NNY201" s="0"/>
      <c r="NNZ201" s="0"/>
      <c r="NOA201" s="0"/>
      <c r="NOB201" s="0"/>
      <c r="NOC201" s="0"/>
      <c r="NOD201" s="0"/>
      <c r="NOE201" s="0"/>
      <c r="NOF201" s="0"/>
      <c r="NOG201" s="0"/>
      <c r="NOH201" s="0"/>
      <c r="NOI201" s="0"/>
      <c r="NOJ201" s="0"/>
      <c r="NOK201" s="0"/>
      <c r="NOL201" s="0"/>
      <c r="NOM201" s="0"/>
      <c r="NON201" s="0"/>
      <c r="NOO201" s="0"/>
      <c r="NOP201" s="0"/>
      <c r="NOQ201" s="0"/>
      <c r="NOR201" s="0"/>
      <c r="NOS201" s="0"/>
      <c r="NOT201" s="0"/>
      <c r="NOU201" s="0"/>
      <c r="NOV201" s="0"/>
      <c r="NOW201" s="0"/>
      <c r="NOX201" s="0"/>
      <c r="NOY201" s="0"/>
      <c r="NOZ201" s="0"/>
      <c r="NPA201" s="0"/>
      <c r="NPB201" s="0"/>
      <c r="NPC201" s="0"/>
      <c r="NPD201" s="0"/>
      <c r="NPE201" s="0"/>
      <c r="NPF201" s="0"/>
      <c r="NPG201" s="0"/>
      <c r="NPH201" s="0"/>
      <c r="NPI201" s="0"/>
      <c r="NPJ201" s="0"/>
      <c r="NPK201" s="0"/>
      <c r="NPL201" s="0"/>
      <c r="NPM201" s="0"/>
      <c r="NPN201" s="0"/>
      <c r="NPO201" s="0"/>
      <c r="NPP201" s="0"/>
      <c r="NPQ201" s="0"/>
      <c r="NPR201" s="0"/>
      <c r="NPS201" s="0"/>
      <c r="NPT201" s="0"/>
      <c r="NPU201" s="0"/>
      <c r="NPV201" s="0"/>
      <c r="NPW201" s="0"/>
      <c r="NPX201" s="0"/>
      <c r="NPY201" s="0"/>
      <c r="NPZ201" s="0"/>
      <c r="NQA201" s="0"/>
      <c r="NQB201" s="0"/>
      <c r="NQC201" s="0"/>
      <c r="NQD201" s="0"/>
      <c r="NQE201" s="0"/>
      <c r="NQF201" s="0"/>
      <c r="NQG201" s="0"/>
      <c r="NQH201" s="0"/>
      <c r="NQI201" s="0"/>
      <c r="NQJ201" s="0"/>
      <c r="NQK201" s="0"/>
      <c r="NQL201" s="0"/>
      <c r="NQM201" s="0"/>
      <c r="NQN201" s="0"/>
      <c r="NQO201" s="0"/>
      <c r="NQP201" s="0"/>
      <c r="NQQ201" s="0"/>
      <c r="NQR201" s="0"/>
      <c r="NQS201" s="0"/>
      <c r="NQT201" s="0"/>
      <c r="NQU201" s="0"/>
      <c r="NQV201" s="0"/>
      <c r="NQW201" s="0"/>
      <c r="NQX201" s="0"/>
      <c r="NQY201" s="0"/>
      <c r="NQZ201" s="0"/>
      <c r="NRA201" s="0"/>
      <c r="NRB201" s="0"/>
      <c r="NRC201" s="0"/>
      <c r="NRD201" s="0"/>
      <c r="NRE201" s="0"/>
      <c r="NRF201" s="0"/>
      <c r="NRG201" s="0"/>
      <c r="NRH201" s="0"/>
      <c r="NRI201" s="0"/>
      <c r="NRJ201" s="0"/>
      <c r="NRK201" s="0"/>
      <c r="NRL201" s="0"/>
      <c r="NRM201" s="0"/>
      <c r="NRN201" s="0"/>
      <c r="NRO201" s="0"/>
      <c r="NRP201" s="0"/>
      <c r="NRQ201" s="0"/>
      <c r="NRR201" s="0"/>
      <c r="NRS201" s="0"/>
      <c r="NRT201" s="0"/>
      <c r="NRU201" s="0"/>
      <c r="NRV201" s="0"/>
      <c r="NRW201" s="0"/>
      <c r="NRX201" s="0"/>
      <c r="NRY201" s="0"/>
      <c r="NRZ201" s="0"/>
      <c r="NSA201" s="0"/>
      <c r="NSB201" s="0"/>
      <c r="NSC201" s="0"/>
      <c r="NSD201" s="0"/>
      <c r="NSE201" s="0"/>
      <c r="NSF201" s="0"/>
      <c r="NSG201" s="0"/>
      <c r="NSH201" s="0"/>
      <c r="NSI201" s="0"/>
      <c r="NSJ201" s="0"/>
      <c r="NSK201" s="0"/>
      <c r="NSL201" s="0"/>
      <c r="NSM201" s="0"/>
      <c r="NSN201" s="0"/>
      <c r="NSO201" s="0"/>
      <c r="NSP201" s="0"/>
      <c r="NSQ201" s="0"/>
      <c r="NSR201" s="0"/>
      <c r="NSS201" s="0"/>
      <c r="NST201" s="0"/>
      <c r="NSU201" s="0"/>
      <c r="NSV201" s="0"/>
      <c r="NSW201" s="0"/>
      <c r="NSX201" s="0"/>
      <c r="NSY201" s="0"/>
      <c r="NSZ201" s="0"/>
      <c r="NTA201" s="0"/>
      <c r="NTB201" s="0"/>
      <c r="NTC201" s="0"/>
      <c r="NTD201" s="0"/>
      <c r="NTE201" s="0"/>
      <c r="NTF201" s="0"/>
      <c r="NTG201" s="0"/>
      <c r="NTH201" s="0"/>
      <c r="NTI201" s="0"/>
      <c r="NTJ201" s="0"/>
      <c r="NTK201" s="0"/>
      <c r="NTL201" s="0"/>
      <c r="NTM201" s="0"/>
      <c r="NTN201" s="0"/>
      <c r="NTO201" s="0"/>
      <c r="NTP201" s="0"/>
      <c r="NTQ201" s="0"/>
      <c r="NTR201" s="0"/>
      <c r="NTS201" s="0"/>
      <c r="NTT201" s="0"/>
      <c r="NTU201" s="0"/>
      <c r="NTV201" s="0"/>
      <c r="NTW201" s="0"/>
      <c r="NTX201" s="0"/>
      <c r="NTY201" s="0"/>
      <c r="NTZ201" s="0"/>
      <c r="NUA201" s="0"/>
      <c r="NUB201" s="0"/>
      <c r="NUC201" s="0"/>
      <c r="NUD201" s="0"/>
      <c r="NUE201" s="0"/>
      <c r="NUF201" s="0"/>
      <c r="NUG201" s="0"/>
      <c r="NUH201" s="0"/>
      <c r="NUI201" s="0"/>
      <c r="NUJ201" s="0"/>
      <c r="NUK201" s="0"/>
      <c r="NUL201" s="0"/>
      <c r="NUM201" s="0"/>
      <c r="NUN201" s="0"/>
      <c r="NUO201" s="0"/>
      <c r="NUP201" s="0"/>
      <c r="NUQ201" s="0"/>
      <c r="NUR201" s="0"/>
      <c r="NUS201" s="0"/>
      <c r="NUT201" s="0"/>
      <c r="NUU201" s="0"/>
      <c r="NUV201" s="0"/>
      <c r="NUW201" s="0"/>
      <c r="NUX201" s="0"/>
      <c r="NUY201" s="0"/>
      <c r="NUZ201" s="0"/>
      <c r="NVA201" s="0"/>
      <c r="NVB201" s="0"/>
      <c r="NVC201" s="0"/>
      <c r="NVD201" s="0"/>
      <c r="NVE201" s="0"/>
      <c r="NVF201" s="0"/>
      <c r="NVG201" s="0"/>
      <c r="NVH201" s="0"/>
      <c r="NVI201" s="0"/>
      <c r="NVJ201" s="0"/>
      <c r="NVK201" s="0"/>
      <c r="NVL201" s="0"/>
      <c r="NVM201" s="0"/>
      <c r="NVN201" s="0"/>
      <c r="NVO201" s="0"/>
      <c r="NVP201" s="0"/>
      <c r="NVQ201" s="0"/>
      <c r="NVR201" s="0"/>
      <c r="NVS201" s="0"/>
      <c r="NVT201" s="0"/>
      <c r="NVU201" s="0"/>
      <c r="NVV201" s="0"/>
      <c r="NVW201" s="0"/>
      <c r="NVX201" s="0"/>
      <c r="NVY201" s="0"/>
      <c r="NVZ201" s="0"/>
      <c r="NWA201" s="0"/>
      <c r="NWB201" s="0"/>
      <c r="NWC201" s="0"/>
      <c r="NWD201" s="0"/>
      <c r="NWE201" s="0"/>
      <c r="NWF201" s="0"/>
      <c r="NWG201" s="0"/>
      <c r="NWH201" s="0"/>
      <c r="NWI201" s="0"/>
      <c r="NWJ201" s="0"/>
      <c r="NWK201" s="0"/>
      <c r="NWL201" s="0"/>
      <c r="NWM201" s="0"/>
      <c r="NWN201" s="0"/>
      <c r="NWO201" s="0"/>
      <c r="NWP201" s="0"/>
      <c r="NWQ201" s="0"/>
      <c r="NWR201" s="0"/>
      <c r="NWS201" s="0"/>
      <c r="NWT201" s="0"/>
      <c r="NWU201" s="0"/>
      <c r="NWV201" s="0"/>
      <c r="NWW201" s="0"/>
      <c r="NWX201" s="0"/>
      <c r="NWY201" s="0"/>
      <c r="NWZ201" s="0"/>
      <c r="NXA201" s="0"/>
      <c r="NXB201" s="0"/>
      <c r="NXC201" s="0"/>
      <c r="NXD201" s="0"/>
      <c r="NXE201" s="0"/>
      <c r="NXF201" s="0"/>
      <c r="NXG201" s="0"/>
      <c r="NXH201" s="0"/>
      <c r="NXI201" s="0"/>
      <c r="NXJ201" s="0"/>
      <c r="NXK201" s="0"/>
      <c r="NXL201" s="0"/>
      <c r="NXM201" s="0"/>
      <c r="NXN201" s="0"/>
      <c r="NXO201" s="0"/>
      <c r="NXP201" s="0"/>
      <c r="NXQ201" s="0"/>
      <c r="NXR201" s="0"/>
      <c r="NXS201" s="0"/>
      <c r="NXT201" s="0"/>
      <c r="NXU201" s="0"/>
      <c r="NXV201" s="0"/>
      <c r="NXW201" s="0"/>
      <c r="NXX201" s="0"/>
      <c r="NXY201" s="0"/>
      <c r="NXZ201" s="0"/>
      <c r="NYA201" s="0"/>
      <c r="NYB201" s="0"/>
      <c r="NYC201" s="0"/>
      <c r="NYD201" s="0"/>
      <c r="NYE201" s="0"/>
      <c r="NYF201" s="0"/>
      <c r="NYG201" s="0"/>
      <c r="NYH201" s="0"/>
      <c r="NYI201" s="0"/>
      <c r="NYJ201" s="0"/>
      <c r="NYK201" s="0"/>
      <c r="NYL201" s="0"/>
      <c r="NYM201" s="0"/>
      <c r="NYN201" s="0"/>
      <c r="NYO201" s="0"/>
      <c r="NYP201" s="0"/>
      <c r="NYQ201" s="0"/>
      <c r="NYR201" s="0"/>
      <c r="NYS201" s="0"/>
      <c r="NYT201" s="0"/>
      <c r="NYU201" s="0"/>
      <c r="NYV201" s="0"/>
      <c r="NYW201" s="0"/>
      <c r="NYX201" s="0"/>
      <c r="NYY201" s="0"/>
      <c r="NYZ201" s="0"/>
      <c r="NZA201" s="0"/>
      <c r="NZB201" s="0"/>
      <c r="NZC201" s="0"/>
      <c r="NZD201" s="0"/>
      <c r="NZE201" s="0"/>
      <c r="NZF201" s="0"/>
      <c r="NZG201" s="0"/>
      <c r="NZH201" s="0"/>
      <c r="NZI201" s="0"/>
      <c r="NZJ201" s="0"/>
      <c r="NZK201" s="0"/>
      <c r="NZL201" s="0"/>
      <c r="NZM201" s="0"/>
      <c r="NZN201" s="0"/>
      <c r="NZO201" s="0"/>
      <c r="NZP201" s="0"/>
      <c r="NZQ201" s="0"/>
      <c r="NZR201" s="0"/>
      <c r="NZS201" s="0"/>
      <c r="NZT201" s="0"/>
      <c r="NZU201" s="0"/>
      <c r="NZV201" s="0"/>
      <c r="NZW201" s="0"/>
      <c r="NZX201" s="0"/>
      <c r="NZY201" s="0"/>
      <c r="NZZ201" s="0"/>
      <c r="OAA201" s="0"/>
      <c r="OAB201" s="0"/>
      <c r="OAC201" s="0"/>
      <c r="OAD201" s="0"/>
      <c r="OAE201" s="0"/>
      <c r="OAF201" s="0"/>
      <c r="OAG201" s="0"/>
      <c r="OAH201" s="0"/>
      <c r="OAI201" s="0"/>
      <c r="OAJ201" s="0"/>
      <c r="OAK201" s="0"/>
      <c r="OAL201" s="0"/>
      <c r="OAM201" s="0"/>
      <c r="OAN201" s="0"/>
      <c r="OAO201" s="0"/>
      <c r="OAP201" s="0"/>
      <c r="OAQ201" s="0"/>
      <c r="OAR201" s="0"/>
      <c r="OAS201" s="0"/>
      <c r="OAT201" s="0"/>
      <c r="OAU201" s="0"/>
      <c r="OAV201" s="0"/>
      <c r="OAW201" s="0"/>
      <c r="OAX201" s="0"/>
      <c r="OAY201" s="0"/>
      <c r="OAZ201" s="0"/>
      <c r="OBA201" s="0"/>
      <c r="OBB201" s="0"/>
      <c r="OBC201" s="0"/>
      <c r="OBD201" s="0"/>
      <c r="OBE201" s="0"/>
      <c r="OBF201" s="0"/>
      <c r="OBG201" s="0"/>
      <c r="OBH201" s="0"/>
      <c r="OBI201" s="0"/>
      <c r="OBJ201" s="0"/>
      <c r="OBK201" s="0"/>
      <c r="OBL201" s="0"/>
      <c r="OBM201" s="0"/>
      <c r="OBN201" s="0"/>
      <c r="OBO201" s="0"/>
      <c r="OBP201" s="0"/>
      <c r="OBQ201" s="0"/>
      <c r="OBR201" s="0"/>
      <c r="OBS201" s="0"/>
      <c r="OBT201" s="0"/>
      <c r="OBU201" s="0"/>
      <c r="OBV201" s="0"/>
      <c r="OBW201" s="0"/>
      <c r="OBX201" s="0"/>
      <c r="OBY201" s="0"/>
      <c r="OBZ201" s="0"/>
      <c r="OCA201" s="0"/>
      <c r="OCB201" s="0"/>
      <c r="OCC201" s="0"/>
      <c r="OCD201" s="0"/>
      <c r="OCE201" s="0"/>
      <c r="OCF201" s="0"/>
      <c r="OCG201" s="0"/>
      <c r="OCH201" s="0"/>
      <c r="OCI201" s="0"/>
      <c r="OCJ201" s="0"/>
      <c r="OCK201" s="0"/>
      <c r="OCL201" s="0"/>
      <c r="OCM201" s="0"/>
      <c r="OCN201" s="0"/>
      <c r="OCO201" s="0"/>
      <c r="OCP201" s="0"/>
      <c r="OCQ201" s="0"/>
      <c r="OCR201" s="0"/>
      <c r="OCS201" s="0"/>
      <c r="OCT201" s="0"/>
      <c r="OCU201" s="0"/>
      <c r="OCV201" s="0"/>
      <c r="OCW201" s="0"/>
      <c r="OCX201" s="0"/>
      <c r="OCY201" s="0"/>
      <c r="OCZ201" s="0"/>
      <c r="ODA201" s="0"/>
      <c r="ODB201" s="0"/>
      <c r="ODC201" s="0"/>
      <c r="ODD201" s="0"/>
      <c r="ODE201" s="0"/>
      <c r="ODF201" s="0"/>
      <c r="ODG201" s="0"/>
      <c r="ODH201" s="0"/>
      <c r="ODI201" s="0"/>
      <c r="ODJ201" s="0"/>
      <c r="ODK201" s="0"/>
      <c r="ODL201" s="0"/>
      <c r="ODM201" s="0"/>
      <c r="ODN201" s="0"/>
      <c r="ODO201" s="0"/>
      <c r="ODP201" s="0"/>
      <c r="ODQ201" s="0"/>
      <c r="ODR201" s="0"/>
      <c r="ODS201" s="0"/>
      <c r="ODT201" s="0"/>
      <c r="ODU201" s="0"/>
      <c r="ODV201" s="0"/>
      <c r="ODW201" s="0"/>
      <c r="ODX201" s="0"/>
      <c r="ODY201" s="0"/>
      <c r="ODZ201" s="0"/>
      <c r="OEA201" s="0"/>
      <c r="OEB201" s="0"/>
      <c r="OEC201" s="0"/>
      <c r="OED201" s="0"/>
      <c r="OEE201" s="0"/>
      <c r="OEF201" s="0"/>
      <c r="OEG201" s="0"/>
      <c r="OEH201" s="0"/>
      <c r="OEI201" s="0"/>
      <c r="OEJ201" s="0"/>
      <c r="OEK201" s="0"/>
      <c r="OEL201" s="0"/>
      <c r="OEM201" s="0"/>
      <c r="OEN201" s="0"/>
      <c r="OEO201" s="0"/>
      <c r="OEP201" s="0"/>
      <c r="OEQ201" s="0"/>
      <c r="OER201" s="0"/>
      <c r="OES201" s="0"/>
      <c r="OET201" s="0"/>
      <c r="OEU201" s="0"/>
      <c r="OEV201" s="0"/>
      <c r="OEW201" s="0"/>
      <c r="OEX201" s="0"/>
      <c r="OEY201" s="0"/>
      <c r="OEZ201" s="0"/>
      <c r="OFA201" s="0"/>
      <c r="OFB201" s="0"/>
      <c r="OFC201" s="0"/>
      <c r="OFD201" s="0"/>
      <c r="OFE201" s="0"/>
      <c r="OFF201" s="0"/>
      <c r="OFG201" s="0"/>
      <c r="OFH201" s="0"/>
      <c r="OFI201" s="0"/>
      <c r="OFJ201" s="0"/>
      <c r="OFK201" s="0"/>
      <c r="OFL201" s="0"/>
      <c r="OFM201" s="0"/>
      <c r="OFN201" s="0"/>
      <c r="OFO201" s="0"/>
      <c r="OFP201" s="0"/>
      <c r="OFQ201" s="0"/>
      <c r="OFR201" s="0"/>
      <c r="OFS201" s="0"/>
      <c r="OFT201" s="0"/>
      <c r="OFU201" s="0"/>
      <c r="OFV201" s="0"/>
      <c r="OFW201" s="0"/>
      <c r="OFX201" s="0"/>
      <c r="OFY201" s="0"/>
      <c r="OFZ201" s="0"/>
      <c r="OGA201" s="0"/>
      <c r="OGB201" s="0"/>
      <c r="OGC201" s="0"/>
      <c r="OGD201" s="0"/>
      <c r="OGE201" s="0"/>
      <c r="OGF201" s="0"/>
      <c r="OGG201" s="0"/>
      <c r="OGH201" s="0"/>
      <c r="OGI201" s="0"/>
      <c r="OGJ201" s="0"/>
      <c r="OGK201" s="0"/>
      <c r="OGL201" s="0"/>
      <c r="OGM201" s="0"/>
      <c r="OGN201" s="0"/>
      <c r="OGO201" s="0"/>
      <c r="OGP201" s="0"/>
      <c r="OGQ201" s="0"/>
      <c r="OGR201" s="0"/>
      <c r="OGS201" s="0"/>
      <c r="OGT201" s="0"/>
      <c r="OGU201" s="0"/>
      <c r="OGV201" s="0"/>
      <c r="OGW201" s="0"/>
      <c r="OGX201" s="0"/>
      <c r="OGY201" s="0"/>
      <c r="OGZ201" s="0"/>
      <c r="OHA201" s="0"/>
      <c r="OHB201" s="0"/>
      <c r="OHC201" s="0"/>
      <c r="OHD201" s="0"/>
      <c r="OHE201" s="0"/>
      <c r="OHF201" s="0"/>
      <c r="OHG201" s="0"/>
      <c r="OHH201" s="0"/>
      <c r="OHI201" s="0"/>
      <c r="OHJ201" s="0"/>
      <c r="OHK201" s="0"/>
      <c r="OHL201" s="0"/>
      <c r="OHM201" s="0"/>
      <c r="OHN201" s="0"/>
      <c r="OHO201" s="0"/>
      <c r="OHP201" s="0"/>
      <c r="OHQ201" s="0"/>
      <c r="OHR201" s="0"/>
      <c r="OHS201" s="0"/>
      <c r="OHT201" s="0"/>
      <c r="OHU201" s="0"/>
      <c r="OHV201" s="0"/>
      <c r="OHW201" s="0"/>
      <c r="OHX201" s="0"/>
      <c r="OHY201" s="0"/>
      <c r="OHZ201" s="0"/>
      <c r="OIA201" s="0"/>
      <c r="OIB201" s="0"/>
      <c r="OIC201" s="0"/>
      <c r="OID201" s="0"/>
      <c r="OIE201" s="0"/>
      <c r="OIF201" s="0"/>
      <c r="OIG201" s="0"/>
      <c r="OIH201" s="0"/>
      <c r="OII201" s="0"/>
      <c r="OIJ201" s="0"/>
      <c r="OIK201" s="0"/>
      <c r="OIL201" s="0"/>
      <c r="OIM201" s="0"/>
      <c r="OIN201" s="0"/>
      <c r="OIO201" s="0"/>
      <c r="OIP201" s="0"/>
      <c r="OIQ201" s="0"/>
      <c r="OIR201" s="0"/>
      <c r="OIS201" s="0"/>
      <c r="OIT201" s="0"/>
      <c r="OIU201" s="0"/>
      <c r="OIV201" s="0"/>
      <c r="OIW201" s="0"/>
      <c r="OIX201" s="0"/>
      <c r="OIY201" s="0"/>
      <c r="OIZ201" s="0"/>
      <c r="OJA201" s="0"/>
      <c r="OJB201" s="0"/>
      <c r="OJC201" s="0"/>
      <c r="OJD201" s="0"/>
      <c r="OJE201" s="0"/>
      <c r="OJF201" s="0"/>
      <c r="OJG201" s="0"/>
      <c r="OJH201" s="0"/>
      <c r="OJI201" s="0"/>
      <c r="OJJ201" s="0"/>
      <c r="OJK201" s="0"/>
      <c r="OJL201" s="0"/>
      <c r="OJM201" s="0"/>
      <c r="OJN201" s="0"/>
      <c r="OJO201" s="0"/>
      <c r="OJP201" s="0"/>
      <c r="OJQ201" s="0"/>
      <c r="OJR201" s="0"/>
      <c r="OJS201" s="0"/>
      <c r="OJT201" s="0"/>
      <c r="OJU201" s="0"/>
      <c r="OJV201" s="0"/>
      <c r="OJW201" s="0"/>
      <c r="OJX201" s="0"/>
      <c r="OJY201" s="0"/>
      <c r="OJZ201" s="0"/>
      <c r="OKA201" s="0"/>
      <c r="OKB201" s="0"/>
      <c r="OKC201" s="0"/>
      <c r="OKD201" s="0"/>
      <c r="OKE201" s="0"/>
      <c r="OKF201" s="0"/>
      <c r="OKG201" s="0"/>
      <c r="OKH201" s="0"/>
      <c r="OKI201" s="0"/>
      <c r="OKJ201" s="0"/>
      <c r="OKK201" s="0"/>
      <c r="OKL201" s="0"/>
      <c r="OKM201" s="0"/>
      <c r="OKN201" s="0"/>
      <c r="OKO201" s="0"/>
      <c r="OKP201" s="0"/>
      <c r="OKQ201" s="0"/>
      <c r="OKR201" s="0"/>
      <c r="OKS201" s="0"/>
      <c r="OKT201" s="0"/>
      <c r="OKU201" s="0"/>
      <c r="OKV201" s="0"/>
      <c r="OKW201" s="0"/>
      <c r="OKX201" s="0"/>
      <c r="OKY201" s="0"/>
      <c r="OKZ201" s="0"/>
      <c r="OLA201" s="0"/>
      <c r="OLB201" s="0"/>
      <c r="OLC201" s="0"/>
      <c r="OLD201" s="0"/>
      <c r="OLE201" s="0"/>
      <c r="OLF201" s="0"/>
      <c r="OLG201" s="0"/>
      <c r="OLH201" s="0"/>
      <c r="OLI201" s="0"/>
      <c r="OLJ201" s="0"/>
      <c r="OLK201" s="0"/>
      <c r="OLL201" s="0"/>
      <c r="OLM201" s="0"/>
      <c r="OLN201" s="0"/>
      <c r="OLO201" s="0"/>
      <c r="OLP201" s="0"/>
      <c r="OLQ201" s="0"/>
      <c r="OLR201" s="0"/>
      <c r="OLS201" s="0"/>
      <c r="OLT201" s="0"/>
      <c r="OLU201" s="0"/>
      <c r="OLV201" s="0"/>
      <c r="OLW201" s="0"/>
      <c r="OLX201" s="0"/>
      <c r="OLY201" s="0"/>
      <c r="OLZ201" s="0"/>
      <c r="OMA201" s="0"/>
      <c r="OMB201" s="0"/>
      <c r="OMC201" s="0"/>
      <c r="OMD201" s="0"/>
      <c r="OME201" s="0"/>
      <c r="OMF201" s="0"/>
      <c r="OMG201" s="0"/>
      <c r="OMH201" s="0"/>
      <c r="OMI201" s="0"/>
      <c r="OMJ201" s="0"/>
      <c r="OMK201" s="0"/>
      <c r="OML201" s="0"/>
      <c r="OMM201" s="0"/>
      <c r="OMN201" s="0"/>
      <c r="OMO201" s="0"/>
      <c r="OMP201" s="0"/>
      <c r="OMQ201" s="0"/>
      <c r="OMR201" s="0"/>
      <c r="OMS201" s="0"/>
      <c r="OMT201" s="0"/>
      <c r="OMU201" s="0"/>
      <c r="OMV201" s="0"/>
      <c r="OMW201" s="0"/>
      <c r="OMX201" s="0"/>
      <c r="OMY201" s="0"/>
      <c r="OMZ201" s="0"/>
      <c r="ONA201" s="0"/>
      <c r="ONB201" s="0"/>
      <c r="ONC201" s="0"/>
      <c r="OND201" s="0"/>
      <c r="ONE201" s="0"/>
      <c r="ONF201" s="0"/>
      <c r="ONG201" s="0"/>
      <c r="ONH201" s="0"/>
      <c r="ONI201" s="0"/>
      <c r="ONJ201" s="0"/>
      <c r="ONK201" s="0"/>
      <c r="ONL201" s="0"/>
      <c r="ONM201" s="0"/>
      <c r="ONN201" s="0"/>
      <c r="ONO201" s="0"/>
      <c r="ONP201" s="0"/>
      <c r="ONQ201" s="0"/>
      <c r="ONR201" s="0"/>
      <c r="ONS201" s="0"/>
      <c r="ONT201" s="0"/>
      <c r="ONU201" s="0"/>
      <c r="ONV201" s="0"/>
      <c r="ONW201" s="0"/>
      <c r="ONX201" s="0"/>
      <c r="ONY201" s="0"/>
      <c r="ONZ201" s="0"/>
      <c r="OOA201" s="0"/>
      <c r="OOB201" s="0"/>
      <c r="OOC201" s="0"/>
      <c r="OOD201" s="0"/>
      <c r="OOE201" s="0"/>
      <c r="OOF201" s="0"/>
      <c r="OOG201" s="0"/>
      <c r="OOH201" s="0"/>
      <c r="OOI201" s="0"/>
      <c r="OOJ201" s="0"/>
      <c r="OOK201" s="0"/>
      <c r="OOL201" s="0"/>
      <c r="OOM201" s="0"/>
      <c r="OON201" s="0"/>
      <c r="OOO201" s="0"/>
      <c r="OOP201" s="0"/>
      <c r="OOQ201" s="0"/>
      <c r="OOR201" s="0"/>
      <c r="OOS201" s="0"/>
      <c r="OOT201" s="0"/>
      <c r="OOU201" s="0"/>
      <c r="OOV201" s="0"/>
      <c r="OOW201" s="0"/>
      <c r="OOX201" s="0"/>
      <c r="OOY201" s="0"/>
      <c r="OOZ201" s="0"/>
      <c r="OPA201" s="0"/>
      <c r="OPB201" s="0"/>
      <c r="OPC201" s="0"/>
      <c r="OPD201" s="0"/>
      <c r="OPE201" s="0"/>
      <c r="OPF201" s="0"/>
      <c r="OPG201" s="0"/>
      <c r="OPH201" s="0"/>
      <c r="OPI201" s="0"/>
      <c r="OPJ201" s="0"/>
      <c r="OPK201" s="0"/>
      <c r="OPL201" s="0"/>
      <c r="OPM201" s="0"/>
      <c r="OPN201" s="0"/>
      <c r="OPO201" s="0"/>
      <c r="OPP201" s="0"/>
      <c r="OPQ201" s="0"/>
      <c r="OPR201" s="0"/>
      <c r="OPS201" s="0"/>
      <c r="OPT201" s="0"/>
      <c r="OPU201" s="0"/>
      <c r="OPV201" s="0"/>
      <c r="OPW201" s="0"/>
      <c r="OPX201" s="0"/>
      <c r="OPY201" s="0"/>
      <c r="OPZ201" s="0"/>
      <c r="OQA201" s="0"/>
      <c r="OQB201" s="0"/>
      <c r="OQC201" s="0"/>
      <c r="OQD201" s="0"/>
      <c r="OQE201" s="0"/>
      <c r="OQF201" s="0"/>
      <c r="OQG201" s="0"/>
      <c r="OQH201" s="0"/>
      <c r="OQI201" s="0"/>
      <c r="OQJ201" s="0"/>
      <c r="OQK201" s="0"/>
      <c r="OQL201" s="0"/>
      <c r="OQM201" s="0"/>
      <c r="OQN201" s="0"/>
      <c r="OQO201" s="0"/>
      <c r="OQP201" s="0"/>
      <c r="OQQ201" s="0"/>
      <c r="OQR201" s="0"/>
      <c r="OQS201" s="0"/>
      <c r="OQT201" s="0"/>
      <c r="OQU201" s="0"/>
      <c r="OQV201" s="0"/>
      <c r="OQW201" s="0"/>
      <c r="OQX201" s="0"/>
      <c r="OQY201" s="0"/>
      <c r="OQZ201" s="0"/>
      <c r="ORA201" s="0"/>
      <c r="ORB201" s="0"/>
      <c r="ORC201" s="0"/>
      <c r="ORD201" s="0"/>
      <c r="ORE201" s="0"/>
      <c r="ORF201" s="0"/>
      <c r="ORG201" s="0"/>
      <c r="ORH201" s="0"/>
      <c r="ORI201" s="0"/>
      <c r="ORJ201" s="0"/>
      <c r="ORK201" s="0"/>
      <c r="ORL201" s="0"/>
      <c r="ORM201" s="0"/>
      <c r="ORN201" s="0"/>
      <c r="ORO201" s="0"/>
      <c r="ORP201" s="0"/>
      <c r="ORQ201" s="0"/>
      <c r="ORR201" s="0"/>
      <c r="ORS201" s="0"/>
      <c r="ORT201" s="0"/>
      <c r="ORU201" s="0"/>
      <c r="ORV201" s="0"/>
      <c r="ORW201" s="0"/>
      <c r="ORX201" s="0"/>
      <c r="ORY201" s="0"/>
      <c r="ORZ201" s="0"/>
      <c r="OSA201" s="0"/>
      <c r="OSB201" s="0"/>
      <c r="OSC201" s="0"/>
      <c r="OSD201" s="0"/>
      <c r="OSE201" s="0"/>
      <c r="OSF201" s="0"/>
      <c r="OSG201" s="0"/>
      <c r="OSH201" s="0"/>
      <c r="OSI201" s="0"/>
      <c r="OSJ201" s="0"/>
      <c r="OSK201" s="0"/>
      <c r="OSL201" s="0"/>
      <c r="OSM201" s="0"/>
      <c r="OSN201" s="0"/>
      <c r="OSO201" s="0"/>
      <c r="OSP201" s="0"/>
      <c r="OSQ201" s="0"/>
      <c r="OSR201" s="0"/>
      <c r="OSS201" s="0"/>
      <c r="OST201" s="0"/>
      <c r="OSU201" s="0"/>
      <c r="OSV201" s="0"/>
      <c r="OSW201" s="0"/>
      <c r="OSX201" s="0"/>
      <c r="OSY201" s="0"/>
      <c r="OSZ201" s="0"/>
      <c r="OTA201" s="0"/>
      <c r="OTB201" s="0"/>
      <c r="OTC201" s="0"/>
      <c r="OTD201" s="0"/>
      <c r="OTE201" s="0"/>
      <c r="OTF201" s="0"/>
      <c r="OTG201" s="0"/>
      <c r="OTH201" s="0"/>
      <c r="OTI201" s="0"/>
      <c r="OTJ201" s="0"/>
      <c r="OTK201" s="0"/>
      <c r="OTL201" s="0"/>
      <c r="OTM201" s="0"/>
      <c r="OTN201" s="0"/>
      <c r="OTO201" s="0"/>
      <c r="OTP201" s="0"/>
      <c r="OTQ201" s="0"/>
      <c r="OTR201" s="0"/>
      <c r="OTS201" s="0"/>
      <c r="OTT201" s="0"/>
      <c r="OTU201" s="0"/>
      <c r="OTV201" s="0"/>
      <c r="OTW201" s="0"/>
      <c r="OTX201" s="0"/>
      <c r="OTY201" s="0"/>
      <c r="OTZ201" s="0"/>
      <c r="OUA201" s="0"/>
      <c r="OUB201" s="0"/>
      <c r="OUC201" s="0"/>
      <c r="OUD201" s="0"/>
      <c r="OUE201" s="0"/>
      <c r="OUF201" s="0"/>
      <c r="OUG201" s="0"/>
      <c r="OUH201" s="0"/>
      <c r="OUI201" s="0"/>
      <c r="OUJ201" s="0"/>
      <c r="OUK201" s="0"/>
      <c r="OUL201" s="0"/>
      <c r="OUM201" s="0"/>
      <c r="OUN201" s="0"/>
      <c r="OUO201" s="0"/>
      <c r="OUP201" s="0"/>
      <c r="OUQ201" s="0"/>
      <c r="OUR201" s="0"/>
      <c r="OUS201" s="0"/>
      <c r="OUT201" s="0"/>
      <c r="OUU201" s="0"/>
      <c r="OUV201" s="0"/>
      <c r="OUW201" s="0"/>
      <c r="OUX201" s="0"/>
      <c r="OUY201" s="0"/>
      <c r="OUZ201" s="0"/>
      <c r="OVA201" s="0"/>
      <c r="OVB201" s="0"/>
      <c r="OVC201" s="0"/>
      <c r="OVD201" s="0"/>
      <c r="OVE201" s="0"/>
      <c r="OVF201" s="0"/>
      <c r="OVG201" s="0"/>
      <c r="OVH201" s="0"/>
      <c r="OVI201" s="0"/>
      <c r="OVJ201" s="0"/>
      <c r="OVK201" s="0"/>
      <c r="OVL201" s="0"/>
      <c r="OVM201" s="0"/>
      <c r="OVN201" s="0"/>
      <c r="OVO201" s="0"/>
      <c r="OVP201" s="0"/>
      <c r="OVQ201" s="0"/>
      <c r="OVR201" s="0"/>
      <c r="OVS201" s="0"/>
      <c r="OVT201" s="0"/>
      <c r="OVU201" s="0"/>
      <c r="OVV201" s="0"/>
      <c r="OVW201" s="0"/>
      <c r="OVX201" s="0"/>
      <c r="OVY201" s="0"/>
      <c r="OVZ201" s="0"/>
      <c r="OWA201" s="0"/>
      <c r="OWB201" s="0"/>
      <c r="OWC201" s="0"/>
      <c r="OWD201" s="0"/>
      <c r="OWE201" s="0"/>
      <c r="OWF201" s="0"/>
      <c r="OWG201" s="0"/>
      <c r="OWH201" s="0"/>
      <c r="OWI201" s="0"/>
      <c r="OWJ201" s="0"/>
      <c r="OWK201" s="0"/>
      <c r="OWL201" s="0"/>
      <c r="OWM201" s="0"/>
      <c r="OWN201" s="0"/>
      <c r="OWO201" s="0"/>
      <c r="OWP201" s="0"/>
      <c r="OWQ201" s="0"/>
      <c r="OWR201" s="0"/>
      <c r="OWS201" s="0"/>
      <c r="OWT201" s="0"/>
      <c r="OWU201" s="0"/>
      <c r="OWV201" s="0"/>
      <c r="OWW201" s="0"/>
      <c r="OWX201" s="0"/>
      <c r="OWY201" s="0"/>
      <c r="OWZ201" s="0"/>
      <c r="OXA201" s="0"/>
      <c r="OXB201" s="0"/>
      <c r="OXC201" s="0"/>
      <c r="OXD201" s="0"/>
      <c r="OXE201" s="0"/>
      <c r="OXF201" s="0"/>
      <c r="OXG201" s="0"/>
      <c r="OXH201" s="0"/>
      <c r="OXI201" s="0"/>
      <c r="OXJ201" s="0"/>
      <c r="OXK201" s="0"/>
      <c r="OXL201" s="0"/>
      <c r="OXM201" s="0"/>
      <c r="OXN201" s="0"/>
      <c r="OXO201" s="0"/>
      <c r="OXP201" s="0"/>
      <c r="OXQ201" s="0"/>
      <c r="OXR201" s="0"/>
      <c r="OXS201" s="0"/>
      <c r="OXT201" s="0"/>
      <c r="OXU201" s="0"/>
      <c r="OXV201" s="0"/>
      <c r="OXW201" s="0"/>
      <c r="OXX201" s="0"/>
      <c r="OXY201" s="0"/>
      <c r="OXZ201" s="0"/>
      <c r="OYA201" s="0"/>
      <c r="OYB201" s="0"/>
      <c r="OYC201" s="0"/>
      <c r="OYD201" s="0"/>
      <c r="OYE201" s="0"/>
      <c r="OYF201" s="0"/>
      <c r="OYG201" s="0"/>
      <c r="OYH201" s="0"/>
      <c r="OYI201" s="0"/>
      <c r="OYJ201" s="0"/>
      <c r="OYK201" s="0"/>
      <c r="OYL201" s="0"/>
      <c r="OYM201" s="0"/>
      <c r="OYN201" s="0"/>
      <c r="OYO201" s="0"/>
      <c r="OYP201" s="0"/>
      <c r="OYQ201" s="0"/>
      <c r="OYR201" s="0"/>
      <c r="OYS201" s="0"/>
      <c r="OYT201" s="0"/>
      <c r="OYU201" s="0"/>
      <c r="OYV201" s="0"/>
      <c r="OYW201" s="0"/>
      <c r="OYX201" s="0"/>
      <c r="OYY201" s="0"/>
      <c r="OYZ201" s="0"/>
      <c r="OZA201" s="0"/>
      <c r="OZB201" s="0"/>
      <c r="OZC201" s="0"/>
      <c r="OZD201" s="0"/>
      <c r="OZE201" s="0"/>
      <c r="OZF201" s="0"/>
      <c r="OZG201" s="0"/>
      <c r="OZH201" s="0"/>
      <c r="OZI201" s="0"/>
      <c r="OZJ201" s="0"/>
      <c r="OZK201" s="0"/>
      <c r="OZL201" s="0"/>
      <c r="OZM201" s="0"/>
      <c r="OZN201" s="0"/>
      <c r="OZO201" s="0"/>
      <c r="OZP201" s="0"/>
      <c r="OZQ201" s="0"/>
      <c r="OZR201" s="0"/>
      <c r="OZS201" s="0"/>
      <c r="OZT201" s="0"/>
      <c r="OZU201" s="0"/>
      <c r="OZV201" s="0"/>
      <c r="OZW201" s="0"/>
      <c r="OZX201" s="0"/>
      <c r="OZY201" s="0"/>
      <c r="OZZ201" s="0"/>
      <c r="PAA201" s="0"/>
      <c r="PAB201" s="0"/>
      <c r="PAC201" s="0"/>
      <c r="PAD201" s="0"/>
      <c r="PAE201" s="0"/>
      <c r="PAF201" s="0"/>
      <c r="PAG201" s="0"/>
      <c r="PAH201" s="0"/>
      <c r="PAI201" s="0"/>
      <c r="PAJ201" s="0"/>
      <c r="PAK201" s="0"/>
      <c r="PAL201" s="0"/>
      <c r="PAM201" s="0"/>
      <c r="PAN201" s="0"/>
      <c r="PAO201" s="0"/>
      <c r="PAP201" s="0"/>
      <c r="PAQ201" s="0"/>
      <c r="PAR201" s="0"/>
      <c r="PAS201" s="0"/>
      <c r="PAT201" s="0"/>
      <c r="PAU201" s="0"/>
      <c r="PAV201" s="0"/>
      <c r="PAW201" s="0"/>
      <c r="PAX201" s="0"/>
      <c r="PAY201" s="0"/>
      <c r="PAZ201" s="0"/>
      <c r="PBA201" s="0"/>
      <c r="PBB201" s="0"/>
      <c r="PBC201" s="0"/>
      <c r="PBD201" s="0"/>
      <c r="PBE201" s="0"/>
      <c r="PBF201" s="0"/>
      <c r="PBG201" s="0"/>
      <c r="PBH201" s="0"/>
      <c r="PBI201" s="0"/>
      <c r="PBJ201" s="0"/>
      <c r="PBK201" s="0"/>
      <c r="PBL201" s="0"/>
      <c r="PBM201" s="0"/>
      <c r="PBN201" s="0"/>
      <c r="PBO201" s="0"/>
      <c r="PBP201" s="0"/>
      <c r="PBQ201" s="0"/>
      <c r="PBR201" s="0"/>
      <c r="PBS201" s="0"/>
      <c r="PBT201" s="0"/>
      <c r="PBU201" s="0"/>
      <c r="PBV201" s="0"/>
      <c r="PBW201" s="0"/>
      <c r="PBX201" s="0"/>
      <c r="PBY201" s="0"/>
      <c r="PBZ201" s="0"/>
      <c r="PCA201" s="0"/>
      <c r="PCB201" s="0"/>
      <c r="PCC201" s="0"/>
      <c r="PCD201" s="0"/>
      <c r="PCE201" s="0"/>
      <c r="PCF201" s="0"/>
      <c r="PCG201" s="0"/>
      <c r="PCH201" s="0"/>
      <c r="PCI201" s="0"/>
      <c r="PCJ201" s="0"/>
      <c r="PCK201" s="0"/>
      <c r="PCL201" s="0"/>
      <c r="PCM201" s="0"/>
      <c r="PCN201" s="0"/>
      <c r="PCO201" s="0"/>
      <c r="PCP201" s="0"/>
      <c r="PCQ201" s="0"/>
      <c r="PCR201" s="0"/>
      <c r="PCS201" s="0"/>
      <c r="PCT201" s="0"/>
      <c r="PCU201" s="0"/>
      <c r="PCV201" s="0"/>
      <c r="PCW201" s="0"/>
      <c r="PCX201" s="0"/>
      <c r="PCY201" s="0"/>
      <c r="PCZ201" s="0"/>
      <c r="PDA201" s="0"/>
      <c r="PDB201" s="0"/>
      <c r="PDC201" s="0"/>
      <c r="PDD201" s="0"/>
      <c r="PDE201" s="0"/>
      <c r="PDF201" s="0"/>
      <c r="PDG201" s="0"/>
      <c r="PDH201" s="0"/>
      <c r="PDI201" s="0"/>
      <c r="PDJ201" s="0"/>
      <c r="PDK201" s="0"/>
      <c r="PDL201" s="0"/>
      <c r="PDM201" s="0"/>
      <c r="PDN201" s="0"/>
      <c r="PDO201" s="0"/>
      <c r="PDP201" s="0"/>
      <c r="PDQ201" s="0"/>
      <c r="PDR201" s="0"/>
      <c r="PDS201" s="0"/>
      <c r="PDT201" s="0"/>
      <c r="PDU201" s="0"/>
      <c r="PDV201" s="0"/>
      <c r="PDW201" s="0"/>
      <c r="PDX201" s="0"/>
      <c r="PDY201" s="0"/>
      <c r="PDZ201" s="0"/>
      <c r="PEA201" s="0"/>
      <c r="PEB201" s="0"/>
      <c r="PEC201" s="0"/>
      <c r="PED201" s="0"/>
      <c r="PEE201" s="0"/>
      <c r="PEF201" s="0"/>
      <c r="PEG201" s="0"/>
      <c r="PEH201" s="0"/>
      <c r="PEI201" s="0"/>
      <c r="PEJ201" s="0"/>
      <c r="PEK201" s="0"/>
      <c r="PEL201" s="0"/>
      <c r="PEM201" s="0"/>
      <c r="PEN201" s="0"/>
      <c r="PEO201" s="0"/>
      <c r="PEP201" s="0"/>
      <c r="PEQ201" s="0"/>
      <c r="PER201" s="0"/>
      <c r="PES201" s="0"/>
      <c r="PET201" s="0"/>
      <c r="PEU201" s="0"/>
      <c r="PEV201" s="0"/>
      <c r="PEW201" s="0"/>
      <c r="PEX201" s="0"/>
      <c r="PEY201" s="0"/>
      <c r="PEZ201" s="0"/>
      <c r="PFA201" s="0"/>
      <c r="PFB201" s="0"/>
      <c r="PFC201" s="0"/>
      <c r="PFD201" s="0"/>
      <c r="PFE201" s="0"/>
      <c r="PFF201" s="0"/>
      <c r="PFG201" s="0"/>
      <c r="PFH201" s="0"/>
      <c r="PFI201" s="0"/>
      <c r="PFJ201" s="0"/>
      <c r="PFK201" s="0"/>
      <c r="PFL201" s="0"/>
      <c r="PFM201" s="0"/>
      <c r="PFN201" s="0"/>
      <c r="PFO201" s="0"/>
      <c r="PFP201" s="0"/>
      <c r="PFQ201" s="0"/>
      <c r="PFR201" s="0"/>
      <c r="PFS201" s="0"/>
      <c r="PFT201" s="0"/>
      <c r="PFU201" s="0"/>
      <c r="PFV201" s="0"/>
      <c r="PFW201" s="0"/>
      <c r="PFX201" s="0"/>
      <c r="PFY201" s="0"/>
      <c r="PFZ201" s="0"/>
      <c r="PGA201" s="0"/>
      <c r="PGB201" s="0"/>
      <c r="PGC201" s="0"/>
      <c r="PGD201" s="0"/>
      <c r="PGE201" s="0"/>
      <c r="PGF201" s="0"/>
      <c r="PGG201" s="0"/>
      <c r="PGH201" s="0"/>
      <c r="PGI201" s="0"/>
      <c r="PGJ201" s="0"/>
      <c r="PGK201" s="0"/>
      <c r="PGL201" s="0"/>
      <c r="PGM201" s="0"/>
      <c r="PGN201" s="0"/>
      <c r="PGO201" s="0"/>
      <c r="PGP201" s="0"/>
      <c r="PGQ201" s="0"/>
      <c r="PGR201" s="0"/>
      <c r="PGS201" s="0"/>
      <c r="PGT201" s="0"/>
      <c r="PGU201" s="0"/>
      <c r="PGV201" s="0"/>
      <c r="PGW201" s="0"/>
      <c r="PGX201" s="0"/>
      <c r="PGY201" s="0"/>
      <c r="PGZ201" s="0"/>
      <c r="PHA201" s="0"/>
      <c r="PHB201" s="0"/>
      <c r="PHC201" s="0"/>
      <c r="PHD201" s="0"/>
      <c r="PHE201" s="0"/>
      <c r="PHF201" s="0"/>
      <c r="PHG201" s="0"/>
      <c r="PHH201" s="0"/>
      <c r="PHI201" s="0"/>
      <c r="PHJ201" s="0"/>
      <c r="PHK201" s="0"/>
      <c r="PHL201" s="0"/>
      <c r="PHM201" s="0"/>
      <c r="PHN201" s="0"/>
      <c r="PHO201" s="0"/>
      <c r="PHP201" s="0"/>
      <c r="PHQ201" s="0"/>
      <c r="PHR201" s="0"/>
      <c r="PHS201" s="0"/>
      <c r="PHT201" s="0"/>
      <c r="PHU201" s="0"/>
      <c r="PHV201" s="0"/>
      <c r="PHW201" s="0"/>
      <c r="PHX201" s="0"/>
      <c r="PHY201" s="0"/>
      <c r="PHZ201" s="0"/>
      <c r="PIA201" s="0"/>
      <c r="PIB201" s="0"/>
      <c r="PIC201" s="0"/>
      <c r="PID201" s="0"/>
      <c r="PIE201" s="0"/>
      <c r="PIF201" s="0"/>
      <c r="PIG201" s="0"/>
      <c r="PIH201" s="0"/>
      <c r="PII201" s="0"/>
      <c r="PIJ201" s="0"/>
      <c r="PIK201" s="0"/>
      <c r="PIL201" s="0"/>
      <c r="PIM201" s="0"/>
      <c r="PIN201" s="0"/>
      <c r="PIO201" s="0"/>
      <c r="PIP201" s="0"/>
      <c r="PIQ201" s="0"/>
      <c r="PIR201" s="0"/>
      <c r="PIS201" s="0"/>
      <c r="PIT201" s="0"/>
      <c r="PIU201" s="0"/>
      <c r="PIV201" s="0"/>
      <c r="PIW201" s="0"/>
      <c r="PIX201" s="0"/>
      <c r="PIY201" s="0"/>
      <c r="PIZ201" s="0"/>
      <c r="PJA201" s="0"/>
      <c r="PJB201" s="0"/>
      <c r="PJC201" s="0"/>
      <c r="PJD201" s="0"/>
      <c r="PJE201" s="0"/>
      <c r="PJF201" s="0"/>
      <c r="PJG201" s="0"/>
      <c r="PJH201" s="0"/>
      <c r="PJI201" s="0"/>
      <c r="PJJ201" s="0"/>
      <c r="PJK201" s="0"/>
      <c r="PJL201" s="0"/>
      <c r="PJM201" s="0"/>
      <c r="PJN201" s="0"/>
      <c r="PJO201" s="0"/>
      <c r="PJP201" s="0"/>
      <c r="PJQ201" s="0"/>
      <c r="PJR201" s="0"/>
      <c r="PJS201" s="0"/>
      <c r="PJT201" s="0"/>
      <c r="PJU201" s="0"/>
      <c r="PJV201" s="0"/>
      <c r="PJW201" s="0"/>
      <c r="PJX201" s="0"/>
      <c r="PJY201" s="0"/>
      <c r="PJZ201" s="0"/>
      <c r="PKA201" s="0"/>
      <c r="PKB201" s="0"/>
      <c r="PKC201" s="0"/>
      <c r="PKD201" s="0"/>
      <c r="PKE201" s="0"/>
      <c r="PKF201" s="0"/>
      <c r="PKG201" s="0"/>
      <c r="PKH201" s="0"/>
      <c r="PKI201" s="0"/>
      <c r="PKJ201" s="0"/>
      <c r="PKK201" s="0"/>
      <c r="PKL201" s="0"/>
      <c r="PKM201" s="0"/>
      <c r="PKN201" s="0"/>
      <c r="PKO201" s="0"/>
      <c r="PKP201" s="0"/>
      <c r="PKQ201" s="0"/>
      <c r="PKR201" s="0"/>
      <c r="PKS201" s="0"/>
      <c r="PKT201" s="0"/>
      <c r="PKU201" s="0"/>
      <c r="PKV201" s="0"/>
      <c r="PKW201" s="0"/>
      <c r="PKX201" s="0"/>
      <c r="PKY201" s="0"/>
      <c r="PKZ201" s="0"/>
      <c r="PLA201" s="0"/>
      <c r="PLB201" s="0"/>
      <c r="PLC201" s="0"/>
      <c r="PLD201" s="0"/>
      <c r="PLE201" s="0"/>
      <c r="PLF201" s="0"/>
      <c r="PLG201" s="0"/>
      <c r="PLH201" s="0"/>
      <c r="PLI201" s="0"/>
      <c r="PLJ201" s="0"/>
      <c r="PLK201" s="0"/>
      <c r="PLL201" s="0"/>
      <c r="PLM201" s="0"/>
      <c r="PLN201" s="0"/>
      <c r="PLO201" s="0"/>
      <c r="PLP201" s="0"/>
      <c r="PLQ201" s="0"/>
      <c r="PLR201" s="0"/>
      <c r="PLS201" s="0"/>
      <c r="PLT201" s="0"/>
      <c r="PLU201" s="0"/>
      <c r="PLV201" s="0"/>
      <c r="PLW201" s="0"/>
      <c r="PLX201" s="0"/>
      <c r="PLY201" s="0"/>
      <c r="PLZ201" s="0"/>
      <c r="PMA201" s="0"/>
      <c r="PMB201" s="0"/>
      <c r="PMC201" s="0"/>
      <c r="PMD201" s="0"/>
      <c r="PME201" s="0"/>
      <c r="PMF201" s="0"/>
      <c r="PMG201" s="0"/>
      <c r="PMH201" s="0"/>
      <c r="PMI201" s="0"/>
      <c r="PMJ201" s="0"/>
      <c r="PMK201" s="0"/>
      <c r="PML201" s="0"/>
      <c r="PMM201" s="0"/>
      <c r="PMN201" s="0"/>
      <c r="PMO201" s="0"/>
      <c r="PMP201" s="0"/>
      <c r="PMQ201" s="0"/>
      <c r="PMR201" s="0"/>
      <c r="PMS201" s="0"/>
      <c r="PMT201" s="0"/>
      <c r="PMU201" s="0"/>
      <c r="PMV201" s="0"/>
      <c r="PMW201" s="0"/>
      <c r="PMX201" s="0"/>
      <c r="PMY201" s="0"/>
      <c r="PMZ201" s="0"/>
      <c r="PNA201" s="0"/>
      <c r="PNB201" s="0"/>
      <c r="PNC201" s="0"/>
      <c r="PND201" s="0"/>
      <c r="PNE201" s="0"/>
      <c r="PNF201" s="0"/>
      <c r="PNG201" s="0"/>
      <c r="PNH201" s="0"/>
      <c r="PNI201" s="0"/>
      <c r="PNJ201" s="0"/>
      <c r="PNK201" s="0"/>
      <c r="PNL201" s="0"/>
      <c r="PNM201" s="0"/>
      <c r="PNN201" s="0"/>
      <c r="PNO201" s="0"/>
      <c r="PNP201" s="0"/>
      <c r="PNQ201" s="0"/>
      <c r="PNR201" s="0"/>
      <c r="PNS201" s="0"/>
      <c r="PNT201" s="0"/>
      <c r="PNU201" s="0"/>
      <c r="PNV201" s="0"/>
      <c r="PNW201" s="0"/>
      <c r="PNX201" s="0"/>
      <c r="PNY201" s="0"/>
      <c r="PNZ201" s="0"/>
      <c r="POA201" s="0"/>
      <c r="POB201" s="0"/>
      <c r="POC201" s="0"/>
      <c r="POD201" s="0"/>
      <c r="POE201" s="0"/>
      <c r="POF201" s="0"/>
      <c r="POG201" s="0"/>
      <c r="POH201" s="0"/>
      <c r="POI201" s="0"/>
      <c r="POJ201" s="0"/>
      <c r="POK201" s="0"/>
      <c r="POL201" s="0"/>
      <c r="POM201" s="0"/>
      <c r="PON201" s="0"/>
      <c r="POO201" s="0"/>
      <c r="POP201" s="0"/>
      <c r="POQ201" s="0"/>
      <c r="POR201" s="0"/>
      <c r="POS201" s="0"/>
      <c r="POT201" s="0"/>
      <c r="POU201" s="0"/>
      <c r="POV201" s="0"/>
      <c r="POW201" s="0"/>
      <c r="POX201" s="0"/>
      <c r="POY201" s="0"/>
      <c r="POZ201" s="0"/>
      <c r="PPA201" s="0"/>
      <c r="PPB201" s="0"/>
      <c r="PPC201" s="0"/>
      <c r="PPD201" s="0"/>
      <c r="PPE201" s="0"/>
      <c r="PPF201" s="0"/>
      <c r="PPG201" s="0"/>
      <c r="PPH201" s="0"/>
      <c r="PPI201" s="0"/>
      <c r="PPJ201" s="0"/>
      <c r="PPK201" s="0"/>
      <c r="PPL201" s="0"/>
      <c r="PPM201" s="0"/>
      <c r="PPN201" s="0"/>
      <c r="PPO201" s="0"/>
      <c r="PPP201" s="0"/>
      <c r="PPQ201" s="0"/>
      <c r="PPR201" s="0"/>
      <c r="PPS201" s="0"/>
      <c r="PPT201" s="0"/>
      <c r="PPU201" s="0"/>
      <c r="PPV201" s="0"/>
      <c r="PPW201" s="0"/>
      <c r="PPX201" s="0"/>
      <c r="PPY201" s="0"/>
      <c r="PPZ201" s="0"/>
      <c r="PQA201" s="0"/>
      <c r="PQB201" s="0"/>
      <c r="PQC201" s="0"/>
      <c r="PQD201" s="0"/>
      <c r="PQE201" s="0"/>
      <c r="PQF201" s="0"/>
      <c r="PQG201" s="0"/>
      <c r="PQH201" s="0"/>
      <c r="PQI201" s="0"/>
      <c r="PQJ201" s="0"/>
      <c r="PQK201" s="0"/>
      <c r="PQL201" s="0"/>
      <c r="PQM201" s="0"/>
      <c r="PQN201" s="0"/>
      <c r="PQO201" s="0"/>
      <c r="PQP201" s="0"/>
      <c r="PQQ201" s="0"/>
      <c r="PQR201" s="0"/>
      <c r="PQS201" s="0"/>
      <c r="PQT201" s="0"/>
      <c r="PQU201" s="0"/>
      <c r="PQV201" s="0"/>
      <c r="PQW201" s="0"/>
      <c r="PQX201" s="0"/>
      <c r="PQY201" s="0"/>
      <c r="PQZ201" s="0"/>
      <c r="PRA201" s="0"/>
      <c r="PRB201" s="0"/>
      <c r="PRC201" s="0"/>
      <c r="PRD201" s="0"/>
      <c r="PRE201" s="0"/>
      <c r="PRF201" s="0"/>
      <c r="PRG201" s="0"/>
      <c r="PRH201" s="0"/>
      <c r="PRI201" s="0"/>
      <c r="PRJ201" s="0"/>
      <c r="PRK201" s="0"/>
      <c r="PRL201" s="0"/>
      <c r="PRM201" s="0"/>
      <c r="PRN201" s="0"/>
      <c r="PRO201" s="0"/>
      <c r="PRP201" s="0"/>
      <c r="PRQ201" s="0"/>
      <c r="PRR201" s="0"/>
      <c r="PRS201" s="0"/>
      <c r="PRT201" s="0"/>
      <c r="PRU201" s="0"/>
      <c r="PRV201" s="0"/>
      <c r="PRW201" s="0"/>
      <c r="PRX201" s="0"/>
      <c r="PRY201" s="0"/>
      <c r="PRZ201" s="0"/>
      <c r="PSA201" s="0"/>
      <c r="PSB201" s="0"/>
      <c r="PSC201" s="0"/>
      <c r="PSD201" s="0"/>
      <c r="PSE201" s="0"/>
      <c r="PSF201" s="0"/>
      <c r="PSG201" s="0"/>
      <c r="PSH201" s="0"/>
      <c r="PSI201" s="0"/>
      <c r="PSJ201" s="0"/>
      <c r="PSK201" s="0"/>
      <c r="PSL201" s="0"/>
      <c r="PSM201" s="0"/>
      <c r="PSN201" s="0"/>
      <c r="PSO201" s="0"/>
      <c r="PSP201" s="0"/>
      <c r="PSQ201" s="0"/>
      <c r="PSR201" s="0"/>
      <c r="PSS201" s="0"/>
      <c r="PST201" s="0"/>
      <c r="PSU201" s="0"/>
      <c r="PSV201" s="0"/>
      <c r="PSW201" s="0"/>
      <c r="PSX201" s="0"/>
      <c r="PSY201" s="0"/>
      <c r="PSZ201" s="0"/>
      <c r="PTA201" s="0"/>
      <c r="PTB201" s="0"/>
      <c r="PTC201" s="0"/>
      <c r="PTD201" s="0"/>
      <c r="PTE201" s="0"/>
      <c r="PTF201" s="0"/>
      <c r="PTG201" s="0"/>
      <c r="PTH201" s="0"/>
      <c r="PTI201" s="0"/>
      <c r="PTJ201" s="0"/>
      <c r="PTK201" s="0"/>
      <c r="PTL201" s="0"/>
      <c r="PTM201" s="0"/>
      <c r="PTN201" s="0"/>
      <c r="PTO201" s="0"/>
      <c r="PTP201" s="0"/>
      <c r="PTQ201" s="0"/>
      <c r="PTR201" s="0"/>
      <c r="PTS201" s="0"/>
      <c r="PTT201" s="0"/>
      <c r="PTU201" s="0"/>
      <c r="PTV201" s="0"/>
      <c r="PTW201" s="0"/>
      <c r="PTX201" s="0"/>
      <c r="PTY201" s="0"/>
      <c r="PTZ201" s="0"/>
      <c r="PUA201" s="0"/>
      <c r="PUB201" s="0"/>
      <c r="PUC201" s="0"/>
      <c r="PUD201" s="0"/>
      <c r="PUE201" s="0"/>
      <c r="PUF201" s="0"/>
      <c r="PUG201" s="0"/>
      <c r="PUH201" s="0"/>
      <c r="PUI201" s="0"/>
      <c r="PUJ201" s="0"/>
      <c r="PUK201" s="0"/>
      <c r="PUL201" s="0"/>
      <c r="PUM201" s="0"/>
      <c r="PUN201" s="0"/>
      <c r="PUO201" s="0"/>
      <c r="PUP201" s="0"/>
      <c r="PUQ201" s="0"/>
      <c r="PUR201" s="0"/>
      <c r="PUS201" s="0"/>
      <c r="PUT201" s="0"/>
      <c r="PUU201" s="0"/>
      <c r="PUV201" s="0"/>
      <c r="PUW201" s="0"/>
      <c r="PUX201" s="0"/>
      <c r="PUY201" s="0"/>
      <c r="PUZ201" s="0"/>
      <c r="PVA201" s="0"/>
      <c r="PVB201" s="0"/>
      <c r="PVC201" s="0"/>
      <c r="PVD201" s="0"/>
      <c r="PVE201" s="0"/>
      <c r="PVF201" s="0"/>
      <c r="PVG201" s="0"/>
      <c r="PVH201" s="0"/>
      <c r="PVI201" s="0"/>
      <c r="PVJ201" s="0"/>
      <c r="PVK201" s="0"/>
      <c r="PVL201" s="0"/>
      <c r="PVM201" s="0"/>
      <c r="PVN201" s="0"/>
      <c r="PVO201" s="0"/>
      <c r="PVP201" s="0"/>
      <c r="PVQ201" s="0"/>
      <c r="PVR201" s="0"/>
      <c r="PVS201" s="0"/>
      <c r="PVT201" s="0"/>
      <c r="PVU201" s="0"/>
      <c r="PVV201" s="0"/>
      <c r="PVW201" s="0"/>
      <c r="PVX201" s="0"/>
      <c r="PVY201" s="0"/>
      <c r="PVZ201" s="0"/>
      <c r="PWA201" s="0"/>
      <c r="PWB201" s="0"/>
      <c r="PWC201" s="0"/>
      <c r="PWD201" s="0"/>
      <c r="PWE201" s="0"/>
      <c r="PWF201" s="0"/>
      <c r="PWG201" s="0"/>
      <c r="PWH201" s="0"/>
      <c r="PWI201" s="0"/>
      <c r="PWJ201" s="0"/>
      <c r="PWK201" s="0"/>
      <c r="PWL201" s="0"/>
      <c r="PWM201" s="0"/>
      <c r="PWN201" s="0"/>
      <c r="PWO201" s="0"/>
      <c r="PWP201" s="0"/>
      <c r="PWQ201" s="0"/>
      <c r="PWR201" s="0"/>
      <c r="PWS201" s="0"/>
      <c r="PWT201" s="0"/>
      <c r="PWU201" s="0"/>
      <c r="PWV201" s="0"/>
      <c r="PWW201" s="0"/>
      <c r="PWX201" s="0"/>
      <c r="PWY201" s="0"/>
      <c r="PWZ201" s="0"/>
      <c r="PXA201" s="0"/>
      <c r="PXB201" s="0"/>
      <c r="PXC201" s="0"/>
      <c r="PXD201" s="0"/>
      <c r="PXE201" s="0"/>
      <c r="PXF201" s="0"/>
      <c r="PXG201" s="0"/>
      <c r="PXH201" s="0"/>
      <c r="PXI201" s="0"/>
      <c r="PXJ201" s="0"/>
      <c r="PXK201" s="0"/>
      <c r="PXL201" s="0"/>
      <c r="PXM201" s="0"/>
      <c r="PXN201" s="0"/>
      <c r="PXO201" s="0"/>
      <c r="PXP201" s="0"/>
      <c r="PXQ201" s="0"/>
      <c r="PXR201" s="0"/>
      <c r="PXS201" s="0"/>
      <c r="PXT201" s="0"/>
      <c r="PXU201" s="0"/>
      <c r="PXV201" s="0"/>
      <c r="PXW201" s="0"/>
      <c r="PXX201" s="0"/>
      <c r="PXY201" s="0"/>
      <c r="PXZ201" s="0"/>
      <c r="PYA201" s="0"/>
      <c r="PYB201" s="0"/>
      <c r="PYC201" s="0"/>
      <c r="PYD201" s="0"/>
      <c r="PYE201" s="0"/>
      <c r="PYF201" s="0"/>
      <c r="PYG201" s="0"/>
      <c r="PYH201" s="0"/>
      <c r="PYI201" s="0"/>
      <c r="PYJ201" s="0"/>
      <c r="PYK201" s="0"/>
      <c r="PYL201" s="0"/>
      <c r="PYM201" s="0"/>
      <c r="PYN201" s="0"/>
      <c r="PYO201" s="0"/>
      <c r="PYP201" s="0"/>
      <c r="PYQ201" s="0"/>
      <c r="PYR201" s="0"/>
      <c r="PYS201" s="0"/>
      <c r="PYT201" s="0"/>
      <c r="PYU201" s="0"/>
      <c r="PYV201" s="0"/>
      <c r="PYW201" s="0"/>
      <c r="PYX201" s="0"/>
      <c r="PYY201" s="0"/>
      <c r="PYZ201" s="0"/>
      <c r="PZA201" s="0"/>
      <c r="PZB201" s="0"/>
      <c r="PZC201" s="0"/>
      <c r="PZD201" s="0"/>
      <c r="PZE201" s="0"/>
      <c r="PZF201" s="0"/>
      <c r="PZG201" s="0"/>
      <c r="PZH201" s="0"/>
      <c r="PZI201" s="0"/>
      <c r="PZJ201" s="0"/>
      <c r="PZK201" s="0"/>
      <c r="PZL201" s="0"/>
      <c r="PZM201" s="0"/>
      <c r="PZN201" s="0"/>
      <c r="PZO201" s="0"/>
      <c r="PZP201" s="0"/>
      <c r="PZQ201" s="0"/>
      <c r="PZR201" s="0"/>
      <c r="PZS201" s="0"/>
      <c r="PZT201" s="0"/>
      <c r="PZU201" s="0"/>
      <c r="PZV201" s="0"/>
      <c r="PZW201" s="0"/>
      <c r="PZX201" s="0"/>
      <c r="PZY201" s="0"/>
      <c r="PZZ201" s="0"/>
      <c r="QAA201" s="0"/>
      <c r="QAB201" s="0"/>
      <c r="QAC201" s="0"/>
      <c r="QAD201" s="0"/>
      <c r="QAE201" s="0"/>
      <c r="QAF201" s="0"/>
      <c r="QAG201" s="0"/>
      <c r="QAH201" s="0"/>
      <c r="QAI201" s="0"/>
      <c r="QAJ201" s="0"/>
      <c r="QAK201" s="0"/>
      <c r="QAL201" s="0"/>
      <c r="QAM201" s="0"/>
      <c r="QAN201" s="0"/>
      <c r="QAO201" s="0"/>
      <c r="QAP201" s="0"/>
      <c r="QAQ201" s="0"/>
      <c r="QAR201" s="0"/>
      <c r="QAS201" s="0"/>
      <c r="QAT201" s="0"/>
      <c r="QAU201" s="0"/>
      <c r="QAV201" s="0"/>
      <c r="QAW201" s="0"/>
      <c r="QAX201" s="0"/>
      <c r="QAY201" s="0"/>
      <c r="QAZ201" s="0"/>
      <c r="QBA201" s="0"/>
      <c r="QBB201" s="0"/>
      <c r="QBC201" s="0"/>
      <c r="QBD201" s="0"/>
      <c r="QBE201" s="0"/>
      <c r="QBF201" s="0"/>
      <c r="QBG201" s="0"/>
      <c r="QBH201" s="0"/>
      <c r="QBI201" s="0"/>
      <c r="QBJ201" s="0"/>
      <c r="QBK201" s="0"/>
      <c r="QBL201" s="0"/>
      <c r="QBM201" s="0"/>
      <c r="QBN201" s="0"/>
      <c r="QBO201" s="0"/>
      <c r="QBP201" s="0"/>
      <c r="QBQ201" s="0"/>
      <c r="QBR201" s="0"/>
      <c r="QBS201" s="0"/>
      <c r="QBT201" s="0"/>
      <c r="QBU201" s="0"/>
      <c r="QBV201" s="0"/>
      <c r="QBW201" s="0"/>
      <c r="QBX201" s="0"/>
      <c r="QBY201" s="0"/>
      <c r="QBZ201" s="0"/>
      <c r="QCA201" s="0"/>
      <c r="QCB201" s="0"/>
      <c r="QCC201" s="0"/>
      <c r="QCD201" s="0"/>
      <c r="QCE201" s="0"/>
      <c r="QCF201" s="0"/>
      <c r="QCG201" s="0"/>
      <c r="QCH201" s="0"/>
      <c r="QCI201" s="0"/>
      <c r="QCJ201" s="0"/>
      <c r="QCK201" s="0"/>
      <c r="QCL201" s="0"/>
      <c r="QCM201" s="0"/>
      <c r="QCN201" s="0"/>
      <c r="QCO201" s="0"/>
      <c r="QCP201" s="0"/>
      <c r="QCQ201" s="0"/>
      <c r="QCR201" s="0"/>
      <c r="QCS201" s="0"/>
      <c r="QCT201" s="0"/>
      <c r="QCU201" s="0"/>
      <c r="QCV201" s="0"/>
      <c r="QCW201" s="0"/>
      <c r="QCX201" s="0"/>
      <c r="QCY201" s="0"/>
      <c r="QCZ201" s="0"/>
      <c r="QDA201" s="0"/>
      <c r="QDB201" s="0"/>
      <c r="QDC201" s="0"/>
      <c r="QDD201" s="0"/>
      <c r="QDE201" s="0"/>
      <c r="QDF201" s="0"/>
      <c r="QDG201" s="0"/>
      <c r="QDH201" s="0"/>
      <c r="QDI201" s="0"/>
      <c r="QDJ201" s="0"/>
      <c r="QDK201" s="0"/>
      <c r="QDL201" s="0"/>
      <c r="QDM201" s="0"/>
      <c r="QDN201" s="0"/>
      <c r="QDO201" s="0"/>
      <c r="QDP201" s="0"/>
      <c r="QDQ201" s="0"/>
      <c r="QDR201" s="0"/>
      <c r="QDS201" s="0"/>
      <c r="QDT201" s="0"/>
      <c r="QDU201" s="0"/>
      <c r="QDV201" s="0"/>
      <c r="QDW201" s="0"/>
      <c r="QDX201" s="0"/>
      <c r="QDY201" s="0"/>
      <c r="QDZ201" s="0"/>
      <c r="QEA201" s="0"/>
      <c r="QEB201" s="0"/>
      <c r="QEC201" s="0"/>
      <c r="QED201" s="0"/>
      <c r="QEE201" s="0"/>
      <c r="QEF201" s="0"/>
      <c r="QEG201" s="0"/>
      <c r="QEH201" s="0"/>
      <c r="QEI201" s="0"/>
      <c r="QEJ201" s="0"/>
      <c r="QEK201" s="0"/>
      <c r="QEL201" s="0"/>
      <c r="QEM201" s="0"/>
      <c r="QEN201" s="0"/>
      <c r="QEO201" s="0"/>
      <c r="QEP201" s="0"/>
      <c r="QEQ201" s="0"/>
      <c r="QER201" s="0"/>
      <c r="QES201" s="0"/>
      <c r="QET201" s="0"/>
      <c r="QEU201" s="0"/>
      <c r="QEV201" s="0"/>
      <c r="QEW201" s="0"/>
      <c r="QEX201" s="0"/>
      <c r="QEY201" s="0"/>
      <c r="QEZ201" s="0"/>
      <c r="QFA201" s="0"/>
      <c r="QFB201" s="0"/>
      <c r="QFC201" s="0"/>
      <c r="QFD201" s="0"/>
      <c r="QFE201" s="0"/>
      <c r="QFF201" s="0"/>
      <c r="QFG201" s="0"/>
      <c r="QFH201" s="0"/>
      <c r="QFI201" s="0"/>
      <c r="QFJ201" s="0"/>
      <c r="QFK201" s="0"/>
      <c r="QFL201" s="0"/>
      <c r="QFM201" s="0"/>
      <c r="QFN201" s="0"/>
      <c r="QFO201" s="0"/>
      <c r="QFP201" s="0"/>
      <c r="QFQ201" s="0"/>
      <c r="QFR201" s="0"/>
      <c r="QFS201" s="0"/>
      <c r="QFT201" s="0"/>
      <c r="QFU201" s="0"/>
      <c r="QFV201" s="0"/>
      <c r="QFW201" s="0"/>
      <c r="QFX201" s="0"/>
      <c r="QFY201" s="0"/>
      <c r="QFZ201" s="0"/>
      <c r="QGA201" s="0"/>
      <c r="QGB201" s="0"/>
      <c r="QGC201" s="0"/>
      <c r="QGD201" s="0"/>
      <c r="QGE201" s="0"/>
      <c r="QGF201" s="0"/>
      <c r="QGG201" s="0"/>
      <c r="QGH201" s="0"/>
      <c r="QGI201" s="0"/>
      <c r="QGJ201" s="0"/>
      <c r="QGK201" s="0"/>
      <c r="QGL201" s="0"/>
      <c r="QGM201" s="0"/>
      <c r="QGN201" s="0"/>
      <c r="QGO201" s="0"/>
      <c r="QGP201" s="0"/>
      <c r="QGQ201" s="0"/>
      <c r="QGR201" s="0"/>
      <c r="QGS201" s="0"/>
      <c r="QGT201" s="0"/>
      <c r="QGU201" s="0"/>
      <c r="QGV201" s="0"/>
      <c r="QGW201" s="0"/>
      <c r="QGX201" s="0"/>
      <c r="QGY201" s="0"/>
      <c r="QGZ201" s="0"/>
      <c r="QHA201" s="0"/>
      <c r="QHB201" s="0"/>
      <c r="QHC201" s="0"/>
      <c r="QHD201" s="0"/>
      <c r="QHE201" s="0"/>
      <c r="QHF201" s="0"/>
      <c r="QHG201" s="0"/>
      <c r="QHH201" s="0"/>
      <c r="QHI201" s="0"/>
      <c r="QHJ201" s="0"/>
      <c r="QHK201" s="0"/>
      <c r="QHL201" s="0"/>
      <c r="QHM201" s="0"/>
      <c r="QHN201" s="0"/>
      <c r="QHO201" s="0"/>
      <c r="QHP201" s="0"/>
      <c r="QHQ201" s="0"/>
      <c r="QHR201" s="0"/>
      <c r="QHS201" s="0"/>
      <c r="QHT201" s="0"/>
      <c r="QHU201" s="0"/>
      <c r="QHV201" s="0"/>
      <c r="QHW201" s="0"/>
      <c r="QHX201" s="0"/>
      <c r="QHY201" s="0"/>
      <c r="QHZ201" s="0"/>
      <c r="QIA201" s="0"/>
      <c r="QIB201" s="0"/>
      <c r="QIC201" s="0"/>
      <c r="QID201" s="0"/>
      <c r="QIE201" s="0"/>
      <c r="QIF201" s="0"/>
      <c r="QIG201" s="0"/>
      <c r="QIH201" s="0"/>
      <c r="QII201" s="0"/>
      <c r="QIJ201" s="0"/>
      <c r="QIK201" s="0"/>
      <c r="QIL201" s="0"/>
      <c r="QIM201" s="0"/>
      <c r="QIN201" s="0"/>
      <c r="QIO201" s="0"/>
      <c r="QIP201" s="0"/>
      <c r="QIQ201" s="0"/>
      <c r="QIR201" s="0"/>
      <c r="QIS201" s="0"/>
      <c r="QIT201" s="0"/>
      <c r="QIU201" s="0"/>
      <c r="QIV201" s="0"/>
      <c r="QIW201" s="0"/>
      <c r="QIX201" s="0"/>
      <c r="QIY201" s="0"/>
      <c r="QIZ201" s="0"/>
      <c r="QJA201" s="0"/>
      <c r="QJB201" s="0"/>
      <c r="QJC201" s="0"/>
      <c r="QJD201" s="0"/>
      <c r="QJE201" s="0"/>
      <c r="QJF201" s="0"/>
      <c r="QJG201" s="0"/>
      <c r="QJH201" s="0"/>
      <c r="QJI201" s="0"/>
      <c r="QJJ201" s="0"/>
      <c r="QJK201" s="0"/>
      <c r="QJL201" s="0"/>
      <c r="QJM201" s="0"/>
      <c r="QJN201" s="0"/>
      <c r="QJO201" s="0"/>
      <c r="QJP201" s="0"/>
      <c r="QJQ201" s="0"/>
      <c r="QJR201" s="0"/>
      <c r="QJS201" s="0"/>
      <c r="QJT201" s="0"/>
      <c r="QJU201" s="0"/>
      <c r="QJV201" s="0"/>
      <c r="QJW201" s="0"/>
      <c r="QJX201" s="0"/>
      <c r="QJY201" s="0"/>
      <c r="QJZ201" s="0"/>
      <c r="QKA201" s="0"/>
      <c r="QKB201" s="0"/>
      <c r="QKC201" s="0"/>
      <c r="QKD201" s="0"/>
      <c r="QKE201" s="0"/>
      <c r="QKF201" s="0"/>
      <c r="QKG201" s="0"/>
      <c r="QKH201" s="0"/>
      <c r="QKI201" s="0"/>
      <c r="QKJ201" s="0"/>
      <c r="QKK201" s="0"/>
      <c r="QKL201" s="0"/>
      <c r="QKM201" s="0"/>
      <c r="QKN201" s="0"/>
      <c r="QKO201" s="0"/>
      <c r="QKP201" s="0"/>
      <c r="QKQ201" s="0"/>
      <c r="QKR201" s="0"/>
      <c r="QKS201" s="0"/>
      <c r="QKT201" s="0"/>
      <c r="QKU201" s="0"/>
      <c r="QKV201" s="0"/>
      <c r="QKW201" s="0"/>
      <c r="QKX201" s="0"/>
      <c r="QKY201" s="0"/>
      <c r="QKZ201" s="0"/>
      <c r="QLA201" s="0"/>
      <c r="QLB201" s="0"/>
      <c r="QLC201" s="0"/>
      <c r="QLD201" s="0"/>
      <c r="QLE201" s="0"/>
      <c r="QLF201" s="0"/>
      <c r="QLG201" s="0"/>
      <c r="QLH201" s="0"/>
      <c r="QLI201" s="0"/>
      <c r="QLJ201" s="0"/>
      <c r="QLK201" s="0"/>
      <c r="QLL201" s="0"/>
      <c r="QLM201" s="0"/>
      <c r="QLN201" s="0"/>
      <c r="QLO201" s="0"/>
      <c r="QLP201" s="0"/>
      <c r="QLQ201" s="0"/>
      <c r="QLR201" s="0"/>
      <c r="QLS201" s="0"/>
      <c r="QLT201" s="0"/>
      <c r="QLU201" s="0"/>
      <c r="QLV201" s="0"/>
      <c r="QLW201" s="0"/>
      <c r="QLX201" s="0"/>
      <c r="QLY201" s="0"/>
      <c r="QLZ201" s="0"/>
      <c r="QMA201" s="0"/>
      <c r="QMB201" s="0"/>
      <c r="QMC201" s="0"/>
      <c r="QMD201" s="0"/>
      <c r="QME201" s="0"/>
      <c r="QMF201" s="0"/>
      <c r="QMG201" s="0"/>
      <c r="QMH201" s="0"/>
      <c r="QMI201" s="0"/>
      <c r="QMJ201" s="0"/>
      <c r="QMK201" s="0"/>
      <c r="QML201" s="0"/>
      <c r="QMM201" s="0"/>
      <c r="QMN201" s="0"/>
      <c r="QMO201" s="0"/>
      <c r="QMP201" s="0"/>
      <c r="QMQ201" s="0"/>
      <c r="QMR201" s="0"/>
      <c r="QMS201" s="0"/>
      <c r="QMT201" s="0"/>
      <c r="QMU201" s="0"/>
      <c r="QMV201" s="0"/>
      <c r="QMW201" s="0"/>
      <c r="QMX201" s="0"/>
      <c r="QMY201" s="0"/>
      <c r="QMZ201" s="0"/>
      <c r="QNA201" s="0"/>
      <c r="QNB201" s="0"/>
      <c r="QNC201" s="0"/>
      <c r="QND201" s="0"/>
      <c r="QNE201" s="0"/>
      <c r="QNF201" s="0"/>
      <c r="QNG201" s="0"/>
      <c r="QNH201" s="0"/>
      <c r="QNI201" s="0"/>
      <c r="QNJ201" s="0"/>
      <c r="QNK201" s="0"/>
      <c r="QNL201" s="0"/>
      <c r="QNM201" s="0"/>
      <c r="QNN201" s="0"/>
      <c r="QNO201" s="0"/>
      <c r="QNP201" s="0"/>
      <c r="QNQ201" s="0"/>
      <c r="QNR201" s="0"/>
      <c r="QNS201" s="0"/>
      <c r="QNT201" s="0"/>
      <c r="QNU201" s="0"/>
      <c r="QNV201" s="0"/>
      <c r="QNW201" s="0"/>
      <c r="QNX201" s="0"/>
      <c r="QNY201" s="0"/>
      <c r="QNZ201" s="0"/>
      <c r="QOA201" s="0"/>
      <c r="QOB201" s="0"/>
      <c r="QOC201" s="0"/>
      <c r="QOD201" s="0"/>
      <c r="QOE201" s="0"/>
      <c r="QOF201" s="0"/>
      <c r="QOG201" s="0"/>
      <c r="QOH201" s="0"/>
      <c r="QOI201" s="0"/>
      <c r="QOJ201" s="0"/>
      <c r="QOK201" s="0"/>
      <c r="QOL201" s="0"/>
      <c r="QOM201" s="0"/>
      <c r="QON201" s="0"/>
      <c r="QOO201" s="0"/>
      <c r="QOP201" s="0"/>
      <c r="QOQ201" s="0"/>
      <c r="QOR201" s="0"/>
      <c r="QOS201" s="0"/>
      <c r="QOT201" s="0"/>
      <c r="QOU201" s="0"/>
      <c r="QOV201" s="0"/>
      <c r="QOW201" s="0"/>
      <c r="QOX201" s="0"/>
      <c r="QOY201" s="0"/>
      <c r="QOZ201" s="0"/>
      <c r="QPA201" s="0"/>
      <c r="QPB201" s="0"/>
      <c r="QPC201" s="0"/>
      <c r="QPD201" s="0"/>
      <c r="QPE201" s="0"/>
      <c r="QPF201" s="0"/>
      <c r="QPG201" s="0"/>
      <c r="QPH201" s="0"/>
      <c r="QPI201" s="0"/>
      <c r="QPJ201" s="0"/>
      <c r="QPK201" s="0"/>
      <c r="QPL201" s="0"/>
      <c r="QPM201" s="0"/>
      <c r="QPN201" s="0"/>
      <c r="QPO201" s="0"/>
      <c r="QPP201" s="0"/>
      <c r="QPQ201" s="0"/>
      <c r="QPR201" s="0"/>
      <c r="QPS201" s="0"/>
      <c r="QPT201" s="0"/>
      <c r="QPU201" s="0"/>
      <c r="QPV201" s="0"/>
      <c r="QPW201" s="0"/>
      <c r="QPX201" s="0"/>
      <c r="QPY201" s="0"/>
      <c r="QPZ201" s="0"/>
      <c r="QQA201" s="0"/>
      <c r="QQB201" s="0"/>
      <c r="QQC201" s="0"/>
      <c r="QQD201" s="0"/>
      <c r="QQE201" s="0"/>
      <c r="QQF201" s="0"/>
      <c r="QQG201" s="0"/>
      <c r="QQH201" s="0"/>
      <c r="QQI201" s="0"/>
      <c r="QQJ201" s="0"/>
      <c r="QQK201" s="0"/>
      <c r="QQL201" s="0"/>
      <c r="QQM201" s="0"/>
      <c r="QQN201" s="0"/>
      <c r="QQO201" s="0"/>
      <c r="QQP201" s="0"/>
      <c r="QQQ201" s="0"/>
      <c r="QQR201" s="0"/>
      <c r="QQS201" s="0"/>
      <c r="QQT201" s="0"/>
      <c r="QQU201" s="0"/>
      <c r="QQV201" s="0"/>
      <c r="QQW201" s="0"/>
      <c r="QQX201" s="0"/>
      <c r="QQY201" s="0"/>
      <c r="QQZ201" s="0"/>
      <c r="QRA201" s="0"/>
      <c r="QRB201" s="0"/>
      <c r="QRC201" s="0"/>
      <c r="QRD201" s="0"/>
      <c r="QRE201" s="0"/>
      <c r="QRF201" s="0"/>
      <c r="QRG201" s="0"/>
      <c r="QRH201" s="0"/>
      <c r="QRI201" s="0"/>
      <c r="QRJ201" s="0"/>
      <c r="QRK201" s="0"/>
      <c r="QRL201" s="0"/>
      <c r="QRM201" s="0"/>
      <c r="QRN201" s="0"/>
      <c r="QRO201" s="0"/>
      <c r="QRP201" s="0"/>
      <c r="QRQ201" s="0"/>
      <c r="QRR201" s="0"/>
      <c r="QRS201" s="0"/>
      <c r="QRT201" s="0"/>
      <c r="QRU201" s="0"/>
      <c r="QRV201" s="0"/>
      <c r="QRW201" s="0"/>
      <c r="QRX201" s="0"/>
      <c r="QRY201" s="0"/>
      <c r="QRZ201" s="0"/>
      <c r="QSA201" s="0"/>
      <c r="QSB201" s="0"/>
      <c r="QSC201" s="0"/>
      <c r="QSD201" s="0"/>
      <c r="QSE201" s="0"/>
      <c r="QSF201" s="0"/>
      <c r="QSG201" s="0"/>
      <c r="QSH201" s="0"/>
      <c r="QSI201" s="0"/>
      <c r="QSJ201" s="0"/>
      <c r="QSK201" s="0"/>
      <c r="QSL201" s="0"/>
      <c r="QSM201" s="0"/>
      <c r="QSN201" s="0"/>
      <c r="QSO201" s="0"/>
      <c r="QSP201" s="0"/>
      <c r="QSQ201" s="0"/>
      <c r="QSR201" s="0"/>
      <c r="QSS201" s="0"/>
      <c r="QST201" s="0"/>
      <c r="QSU201" s="0"/>
      <c r="QSV201" s="0"/>
      <c r="QSW201" s="0"/>
      <c r="QSX201" s="0"/>
      <c r="QSY201" s="0"/>
      <c r="QSZ201" s="0"/>
      <c r="QTA201" s="0"/>
      <c r="QTB201" s="0"/>
      <c r="QTC201" s="0"/>
      <c r="QTD201" s="0"/>
      <c r="QTE201" s="0"/>
      <c r="QTF201" s="0"/>
      <c r="QTG201" s="0"/>
      <c r="QTH201" s="0"/>
      <c r="QTI201" s="0"/>
      <c r="QTJ201" s="0"/>
      <c r="QTK201" s="0"/>
      <c r="QTL201" s="0"/>
      <c r="QTM201" s="0"/>
      <c r="QTN201" s="0"/>
      <c r="QTO201" s="0"/>
      <c r="QTP201" s="0"/>
      <c r="QTQ201" s="0"/>
      <c r="QTR201" s="0"/>
      <c r="QTS201" s="0"/>
      <c r="QTT201" s="0"/>
      <c r="QTU201" s="0"/>
      <c r="QTV201" s="0"/>
      <c r="QTW201" s="0"/>
      <c r="QTX201" s="0"/>
      <c r="QTY201" s="0"/>
      <c r="QTZ201" s="0"/>
      <c r="QUA201" s="0"/>
      <c r="QUB201" s="0"/>
      <c r="QUC201" s="0"/>
      <c r="QUD201" s="0"/>
      <c r="QUE201" s="0"/>
      <c r="QUF201" s="0"/>
      <c r="QUG201" s="0"/>
      <c r="QUH201" s="0"/>
      <c r="QUI201" s="0"/>
      <c r="QUJ201" s="0"/>
      <c r="QUK201" s="0"/>
      <c r="QUL201" s="0"/>
      <c r="QUM201" s="0"/>
      <c r="QUN201" s="0"/>
      <c r="QUO201" s="0"/>
      <c r="QUP201" s="0"/>
      <c r="QUQ201" s="0"/>
      <c r="QUR201" s="0"/>
      <c r="QUS201" s="0"/>
      <c r="QUT201" s="0"/>
      <c r="QUU201" s="0"/>
      <c r="QUV201" s="0"/>
      <c r="QUW201" s="0"/>
      <c r="QUX201" s="0"/>
      <c r="QUY201" s="0"/>
      <c r="QUZ201" s="0"/>
      <c r="QVA201" s="0"/>
      <c r="QVB201" s="0"/>
      <c r="QVC201" s="0"/>
      <c r="QVD201" s="0"/>
      <c r="QVE201" s="0"/>
      <c r="QVF201" s="0"/>
      <c r="QVG201" s="0"/>
      <c r="QVH201" s="0"/>
      <c r="QVI201" s="0"/>
      <c r="QVJ201" s="0"/>
      <c r="QVK201" s="0"/>
      <c r="QVL201" s="0"/>
      <c r="QVM201" s="0"/>
      <c r="QVN201" s="0"/>
      <c r="QVO201" s="0"/>
      <c r="QVP201" s="0"/>
      <c r="QVQ201" s="0"/>
      <c r="QVR201" s="0"/>
      <c r="QVS201" s="0"/>
      <c r="QVT201" s="0"/>
      <c r="QVU201" s="0"/>
      <c r="QVV201" s="0"/>
      <c r="QVW201" s="0"/>
      <c r="QVX201" s="0"/>
      <c r="QVY201" s="0"/>
      <c r="QVZ201" s="0"/>
      <c r="QWA201" s="0"/>
      <c r="QWB201" s="0"/>
      <c r="QWC201" s="0"/>
      <c r="QWD201" s="0"/>
      <c r="QWE201" s="0"/>
      <c r="QWF201" s="0"/>
      <c r="QWG201" s="0"/>
      <c r="QWH201" s="0"/>
      <c r="QWI201" s="0"/>
      <c r="QWJ201" s="0"/>
      <c r="QWK201" s="0"/>
      <c r="QWL201" s="0"/>
      <c r="QWM201" s="0"/>
      <c r="QWN201" s="0"/>
      <c r="QWO201" s="0"/>
      <c r="QWP201" s="0"/>
      <c r="QWQ201" s="0"/>
      <c r="QWR201" s="0"/>
      <c r="QWS201" s="0"/>
      <c r="QWT201" s="0"/>
      <c r="QWU201" s="0"/>
      <c r="QWV201" s="0"/>
      <c r="QWW201" s="0"/>
      <c r="QWX201" s="0"/>
      <c r="QWY201" s="0"/>
      <c r="QWZ201" s="0"/>
      <c r="QXA201" s="0"/>
      <c r="QXB201" s="0"/>
      <c r="QXC201" s="0"/>
      <c r="QXD201" s="0"/>
      <c r="QXE201" s="0"/>
      <c r="QXF201" s="0"/>
      <c r="QXG201" s="0"/>
      <c r="QXH201" s="0"/>
      <c r="QXI201" s="0"/>
      <c r="QXJ201" s="0"/>
      <c r="QXK201" s="0"/>
      <c r="QXL201" s="0"/>
      <c r="QXM201" s="0"/>
      <c r="QXN201" s="0"/>
      <c r="QXO201" s="0"/>
      <c r="QXP201" s="0"/>
      <c r="QXQ201" s="0"/>
      <c r="QXR201" s="0"/>
      <c r="QXS201" s="0"/>
      <c r="QXT201" s="0"/>
      <c r="QXU201" s="0"/>
      <c r="QXV201" s="0"/>
      <c r="QXW201" s="0"/>
      <c r="QXX201" s="0"/>
      <c r="QXY201" s="0"/>
      <c r="QXZ201" s="0"/>
      <c r="QYA201" s="0"/>
      <c r="QYB201" s="0"/>
      <c r="QYC201" s="0"/>
      <c r="QYD201" s="0"/>
      <c r="QYE201" s="0"/>
      <c r="QYF201" s="0"/>
      <c r="QYG201" s="0"/>
      <c r="QYH201" s="0"/>
      <c r="QYI201" s="0"/>
      <c r="QYJ201" s="0"/>
      <c r="QYK201" s="0"/>
      <c r="QYL201" s="0"/>
      <c r="QYM201" s="0"/>
      <c r="QYN201" s="0"/>
      <c r="QYO201" s="0"/>
      <c r="QYP201" s="0"/>
      <c r="QYQ201" s="0"/>
      <c r="QYR201" s="0"/>
      <c r="QYS201" s="0"/>
      <c r="QYT201" s="0"/>
      <c r="QYU201" s="0"/>
      <c r="QYV201" s="0"/>
      <c r="QYW201" s="0"/>
      <c r="QYX201" s="0"/>
      <c r="QYY201" s="0"/>
      <c r="QYZ201" s="0"/>
      <c r="QZA201" s="0"/>
      <c r="QZB201" s="0"/>
      <c r="QZC201" s="0"/>
      <c r="QZD201" s="0"/>
      <c r="QZE201" s="0"/>
      <c r="QZF201" s="0"/>
      <c r="QZG201" s="0"/>
      <c r="QZH201" s="0"/>
      <c r="QZI201" s="0"/>
      <c r="QZJ201" s="0"/>
      <c r="QZK201" s="0"/>
      <c r="QZL201" s="0"/>
      <c r="QZM201" s="0"/>
      <c r="QZN201" s="0"/>
      <c r="QZO201" s="0"/>
      <c r="QZP201" s="0"/>
      <c r="QZQ201" s="0"/>
      <c r="QZR201" s="0"/>
      <c r="QZS201" s="0"/>
      <c r="QZT201" s="0"/>
      <c r="QZU201" s="0"/>
      <c r="QZV201" s="0"/>
      <c r="QZW201" s="0"/>
      <c r="QZX201" s="0"/>
      <c r="QZY201" s="0"/>
      <c r="QZZ201" s="0"/>
      <c r="RAA201" s="0"/>
      <c r="RAB201" s="0"/>
      <c r="RAC201" s="0"/>
      <c r="RAD201" s="0"/>
      <c r="RAE201" s="0"/>
      <c r="RAF201" s="0"/>
      <c r="RAG201" s="0"/>
      <c r="RAH201" s="0"/>
      <c r="RAI201" s="0"/>
      <c r="RAJ201" s="0"/>
      <c r="RAK201" s="0"/>
      <c r="RAL201" s="0"/>
      <c r="RAM201" s="0"/>
      <c r="RAN201" s="0"/>
      <c r="RAO201" s="0"/>
      <c r="RAP201" s="0"/>
      <c r="RAQ201" s="0"/>
      <c r="RAR201" s="0"/>
      <c r="RAS201" s="0"/>
      <c r="RAT201" s="0"/>
      <c r="RAU201" s="0"/>
      <c r="RAV201" s="0"/>
      <c r="RAW201" s="0"/>
      <c r="RAX201" s="0"/>
      <c r="RAY201" s="0"/>
      <c r="RAZ201" s="0"/>
      <c r="RBA201" s="0"/>
      <c r="RBB201" s="0"/>
      <c r="RBC201" s="0"/>
      <c r="RBD201" s="0"/>
      <c r="RBE201" s="0"/>
      <c r="RBF201" s="0"/>
      <c r="RBG201" s="0"/>
      <c r="RBH201" s="0"/>
      <c r="RBI201" s="0"/>
      <c r="RBJ201" s="0"/>
      <c r="RBK201" s="0"/>
      <c r="RBL201" s="0"/>
      <c r="RBM201" s="0"/>
      <c r="RBN201" s="0"/>
      <c r="RBO201" s="0"/>
      <c r="RBP201" s="0"/>
      <c r="RBQ201" s="0"/>
      <c r="RBR201" s="0"/>
      <c r="RBS201" s="0"/>
      <c r="RBT201" s="0"/>
      <c r="RBU201" s="0"/>
      <c r="RBV201" s="0"/>
      <c r="RBW201" s="0"/>
      <c r="RBX201" s="0"/>
      <c r="RBY201" s="0"/>
      <c r="RBZ201" s="0"/>
      <c r="RCA201" s="0"/>
      <c r="RCB201" s="0"/>
      <c r="RCC201" s="0"/>
      <c r="RCD201" s="0"/>
      <c r="RCE201" s="0"/>
      <c r="RCF201" s="0"/>
      <c r="RCG201" s="0"/>
      <c r="RCH201" s="0"/>
      <c r="RCI201" s="0"/>
      <c r="RCJ201" s="0"/>
      <c r="RCK201" s="0"/>
      <c r="RCL201" s="0"/>
      <c r="RCM201" s="0"/>
      <c r="RCN201" s="0"/>
      <c r="RCO201" s="0"/>
      <c r="RCP201" s="0"/>
      <c r="RCQ201" s="0"/>
      <c r="RCR201" s="0"/>
      <c r="RCS201" s="0"/>
      <c r="RCT201" s="0"/>
      <c r="RCU201" s="0"/>
      <c r="RCV201" s="0"/>
      <c r="RCW201" s="0"/>
      <c r="RCX201" s="0"/>
      <c r="RCY201" s="0"/>
      <c r="RCZ201" s="0"/>
      <c r="RDA201" s="0"/>
      <c r="RDB201" s="0"/>
      <c r="RDC201" s="0"/>
      <c r="RDD201" s="0"/>
      <c r="RDE201" s="0"/>
      <c r="RDF201" s="0"/>
      <c r="RDG201" s="0"/>
      <c r="RDH201" s="0"/>
      <c r="RDI201" s="0"/>
      <c r="RDJ201" s="0"/>
      <c r="RDK201" s="0"/>
      <c r="RDL201" s="0"/>
      <c r="RDM201" s="0"/>
      <c r="RDN201" s="0"/>
      <c r="RDO201" s="0"/>
      <c r="RDP201" s="0"/>
      <c r="RDQ201" s="0"/>
      <c r="RDR201" s="0"/>
      <c r="RDS201" s="0"/>
      <c r="RDT201" s="0"/>
      <c r="RDU201" s="0"/>
      <c r="RDV201" s="0"/>
      <c r="RDW201" s="0"/>
      <c r="RDX201" s="0"/>
      <c r="RDY201" s="0"/>
      <c r="RDZ201" s="0"/>
      <c r="REA201" s="0"/>
      <c r="REB201" s="0"/>
      <c r="REC201" s="0"/>
      <c r="RED201" s="0"/>
      <c r="REE201" s="0"/>
      <c r="REF201" s="0"/>
      <c r="REG201" s="0"/>
      <c r="REH201" s="0"/>
      <c r="REI201" s="0"/>
      <c r="REJ201" s="0"/>
      <c r="REK201" s="0"/>
      <c r="REL201" s="0"/>
      <c r="REM201" s="0"/>
      <c r="REN201" s="0"/>
      <c r="REO201" s="0"/>
      <c r="REP201" s="0"/>
      <c r="REQ201" s="0"/>
      <c r="RER201" s="0"/>
      <c r="RES201" s="0"/>
      <c r="RET201" s="0"/>
      <c r="REU201" s="0"/>
      <c r="REV201" s="0"/>
      <c r="REW201" s="0"/>
      <c r="REX201" s="0"/>
      <c r="REY201" s="0"/>
      <c r="REZ201" s="0"/>
      <c r="RFA201" s="0"/>
      <c r="RFB201" s="0"/>
      <c r="RFC201" s="0"/>
      <c r="RFD201" s="0"/>
      <c r="RFE201" s="0"/>
      <c r="RFF201" s="0"/>
      <c r="RFG201" s="0"/>
      <c r="RFH201" s="0"/>
      <c r="RFI201" s="0"/>
      <c r="RFJ201" s="0"/>
      <c r="RFK201" s="0"/>
      <c r="RFL201" s="0"/>
      <c r="RFM201" s="0"/>
      <c r="RFN201" s="0"/>
      <c r="RFO201" s="0"/>
      <c r="RFP201" s="0"/>
      <c r="RFQ201" s="0"/>
      <c r="RFR201" s="0"/>
      <c r="RFS201" s="0"/>
      <c r="RFT201" s="0"/>
      <c r="RFU201" s="0"/>
      <c r="RFV201" s="0"/>
      <c r="RFW201" s="0"/>
      <c r="RFX201" s="0"/>
      <c r="RFY201" s="0"/>
      <c r="RFZ201" s="0"/>
      <c r="RGA201" s="0"/>
      <c r="RGB201" s="0"/>
      <c r="RGC201" s="0"/>
      <c r="RGD201" s="0"/>
      <c r="RGE201" s="0"/>
      <c r="RGF201" s="0"/>
      <c r="RGG201" s="0"/>
      <c r="RGH201" s="0"/>
      <c r="RGI201" s="0"/>
      <c r="RGJ201" s="0"/>
      <c r="RGK201" s="0"/>
      <c r="RGL201" s="0"/>
      <c r="RGM201" s="0"/>
      <c r="RGN201" s="0"/>
      <c r="RGO201" s="0"/>
      <c r="RGP201" s="0"/>
      <c r="RGQ201" s="0"/>
      <c r="RGR201" s="0"/>
      <c r="RGS201" s="0"/>
      <c r="RGT201" s="0"/>
      <c r="RGU201" s="0"/>
      <c r="RGV201" s="0"/>
      <c r="RGW201" s="0"/>
      <c r="RGX201" s="0"/>
      <c r="RGY201" s="0"/>
      <c r="RGZ201" s="0"/>
      <c r="RHA201" s="0"/>
      <c r="RHB201" s="0"/>
      <c r="RHC201" s="0"/>
      <c r="RHD201" s="0"/>
      <c r="RHE201" s="0"/>
      <c r="RHF201" s="0"/>
      <c r="RHG201" s="0"/>
      <c r="RHH201" s="0"/>
      <c r="RHI201" s="0"/>
      <c r="RHJ201" s="0"/>
      <c r="RHK201" s="0"/>
      <c r="RHL201" s="0"/>
      <c r="RHM201" s="0"/>
      <c r="RHN201" s="0"/>
      <c r="RHO201" s="0"/>
      <c r="RHP201" s="0"/>
      <c r="RHQ201" s="0"/>
      <c r="RHR201" s="0"/>
      <c r="RHS201" s="0"/>
      <c r="RHT201" s="0"/>
      <c r="RHU201" s="0"/>
      <c r="RHV201" s="0"/>
      <c r="RHW201" s="0"/>
      <c r="RHX201" s="0"/>
      <c r="RHY201" s="0"/>
      <c r="RHZ201" s="0"/>
      <c r="RIA201" s="0"/>
      <c r="RIB201" s="0"/>
      <c r="RIC201" s="0"/>
      <c r="RID201" s="0"/>
      <c r="RIE201" s="0"/>
      <c r="RIF201" s="0"/>
      <c r="RIG201" s="0"/>
      <c r="RIH201" s="0"/>
      <c r="RII201" s="0"/>
      <c r="RIJ201" s="0"/>
      <c r="RIK201" s="0"/>
      <c r="RIL201" s="0"/>
      <c r="RIM201" s="0"/>
      <c r="RIN201" s="0"/>
      <c r="RIO201" s="0"/>
      <c r="RIP201" s="0"/>
      <c r="RIQ201" s="0"/>
      <c r="RIR201" s="0"/>
      <c r="RIS201" s="0"/>
      <c r="RIT201" s="0"/>
      <c r="RIU201" s="0"/>
      <c r="RIV201" s="0"/>
      <c r="RIW201" s="0"/>
      <c r="RIX201" s="0"/>
      <c r="RIY201" s="0"/>
      <c r="RIZ201" s="0"/>
      <c r="RJA201" s="0"/>
      <c r="RJB201" s="0"/>
      <c r="RJC201" s="0"/>
      <c r="RJD201" s="0"/>
      <c r="RJE201" s="0"/>
      <c r="RJF201" s="0"/>
      <c r="RJG201" s="0"/>
      <c r="RJH201" s="0"/>
      <c r="RJI201" s="0"/>
      <c r="RJJ201" s="0"/>
      <c r="RJK201" s="0"/>
      <c r="RJL201" s="0"/>
      <c r="RJM201" s="0"/>
      <c r="RJN201" s="0"/>
      <c r="RJO201" s="0"/>
      <c r="RJP201" s="0"/>
      <c r="RJQ201" s="0"/>
      <c r="RJR201" s="0"/>
      <c r="RJS201" s="0"/>
      <c r="RJT201" s="0"/>
      <c r="RJU201" s="0"/>
      <c r="RJV201" s="0"/>
      <c r="RJW201" s="0"/>
      <c r="RJX201" s="0"/>
      <c r="RJY201" s="0"/>
      <c r="RJZ201" s="0"/>
      <c r="RKA201" s="0"/>
      <c r="RKB201" s="0"/>
      <c r="RKC201" s="0"/>
      <c r="RKD201" s="0"/>
      <c r="RKE201" s="0"/>
      <c r="RKF201" s="0"/>
      <c r="RKG201" s="0"/>
      <c r="RKH201" s="0"/>
      <c r="RKI201" s="0"/>
      <c r="RKJ201" s="0"/>
      <c r="RKK201" s="0"/>
      <c r="RKL201" s="0"/>
      <c r="RKM201" s="0"/>
      <c r="RKN201" s="0"/>
      <c r="RKO201" s="0"/>
      <c r="RKP201" s="0"/>
      <c r="RKQ201" s="0"/>
      <c r="RKR201" s="0"/>
      <c r="RKS201" s="0"/>
      <c r="RKT201" s="0"/>
      <c r="RKU201" s="0"/>
      <c r="RKV201" s="0"/>
      <c r="RKW201" s="0"/>
      <c r="RKX201" s="0"/>
      <c r="RKY201" s="0"/>
      <c r="RKZ201" s="0"/>
      <c r="RLA201" s="0"/>
      <c r="RLB201" s="0"/>
      <c r="RLC201" s="0"/>
      <c r="RLD201" s="0"/>
      <c r="RLE201" s="0"/>
      <c r="RLF201" s="0"/>
      <c r="RLG201" s="0"/>
      <c r="RLH201" s="0"/>
      <c r="RLI201" s="0"/>
      <c r="RLJ201" s="0"/>
      <c r="RLK201" s="0"/>
      <c r="RLL201" s="0"/>
      <c r="RLM201" s="0"/>
      <c r="RLN201" s="0"/>
      <c r="RLO201" s="0"/>
      <c r="RLP201" s="0"/>
      <c r="RLQ201" s="0"/>
      <c r="RLR201" s="0"/>
      <c r="RLS201" s="0"/>
      <c r="RLT201" s="0"/>
      <c r="RLU201" s="0"/>
      <c r="RLV201" s="0"/>
      <c r="RLW201" s="0"/>
      <c r="RLX201" s="0"/>
      <c r="RLY201" s="0"/>
      <c r="RLZ201" s="0"/>
      <c r="RMA201" s="0"/>
      <c r="RMB201" s="0"/>
      <c r="RMC201" s="0"/>
      <c r="RMD201" s="0"/>
      <c r="RME201" s="0"/>
      <c r="RMF201" s="0"/>
      <c r="RMG201" s="0"/>
      <c r="RMH201" s="0"/>
      <c r="RMI201" s="0"/>
      <c r="RMJ201" s="0"/>
      <c r="RMK201" s="0"/>
      <c r="RML201" s="0"/>
      <c r="RMM201" s="0"/>
      <c r="RMN201" s="0"/>
      <c r="RMO201" s="0"/>
      <c r="RMP201" s="0"/>
      <c r="RMQ201" s="0"/>
      <c r="RMR201" s="0"/>
      <c r="RMS201" s="0"/>
      <c r="RMT201" s="0"/>
      <c r="RMU201" s="0"/>
      <c r="RMV201" s="0"/>
      <c r="RMW201" s="0"/>
      <c r="RMX201" s="0"/>
      <c r="RMY201" s="0"/>
      <c r="RMZ201" s="0"/>
      <c r="RNA201" s="0"/>
      <c r="RNB201" s="0"/>
      <c r="RNC201" s="0"/>
      <c r="RND201" s="0"/>
      <c r="RNE201" s="0"/>
      <c r="RNF201" s="0"/>
      <c r="RNG201" s="0"/>
      <c r="RNH201" s="0"/>
      <c r="RNI201" s="0"/>
      <c r="RNJ201" s="0"/>
      <c r="RNK201" s="0"/>
      <c r="RNL201" s="0"/>
      <c r="RNM201" s="0"/>
      <c r="RNN201" s="0"/>
      <c r="RNO201" s="0"/>
      <c r="RNP201" s="0"/>
      <c r="RNQ201" s="0"/>
      <c r="RNR201" s="0"/>
      <c r="RNS201" s="0"/>
      <c r="RNT201" s="0"/>
      <c r="RNU201" s="0"/>
      <c r="RNV201" s="0"/>
      <c r="RNW201" s="0"/>
      <c r="RNX201" s="0"/>
      <c r="RNY201" s="0"/>
      <c r="RNZ201" s="0"/>
      <c r="ROA201" s="0"/>
      <c r="ROB201" s="0"/>
      <c r="ROC201" s="0"/>
      <c r="ROD201" s="0"/>
      <c r="ROE201" s="0"/>
      <c r="ROF201" s="0"/>
      <c r="ROG201" s="0"/>
      <c r="ROH201" s="0"/>
      <c r="ROI201" s="0"/>
      <c r="ROJ201" s="0"/>
      <c r="ROK201" s="0"/>
      <c r="ROL201" s="0"/>
      <c r="ROM201" s="0"/>
      <c r="RON201" s="0"/>
      <c r="ROO201" s="0"/>
      <c r="ROP201" s="0"/>
      <c r="ROQ201" s="0"/>
      <c r="ROR201" s="0"/>
      <c r="ROS201" s="0"/>
      <c r="ROT201" s="0"/>
      <c r="ROU201" s="0"/>
      <c r="ROV201" s="0"/>
      <c r="ROW201" s="0"/>
      <c r="ROX201" s="0"/>
      <c r="ROY201" s="0"/>
      <c r="ROZ201" s="0"/>
      <c r="RPA201" s="0"/>
      <c r="RPB201" s="0"/>
      <c r="RPC201" s="0"/>
      <c r="RPD201" s="0"/>
      <c r="RPE201" s="0"/>
      <c r="RPF201" s="0"/>
      <c r="RPG201" s="0"/>
      <c r="RPH201" s="0"/>
      <c r="RPI201" s="0"/>
      <c r="RPJ201" s="0"/>
      <c r="RPK201" s="0"/>
      <c r="RPL201" s="0"/>
      <c r="RPM201" s="0"/>
      <c r="RPN201" s="0"/>
      <c r="RPO201" s="0"/>
      <c r="RPP201" s="0"/>
      <c r="RPQ201" s="0"/>
      <c r="RPR201" s="0"/>
      <c r="RPS201" s="0"/>
      <c r="RPT201" s="0"/>
      <c r="RPU201" s="0"/>
      <c r="RPV201" s="0"/>
      <c r="RPW201" s="0"/>
      <c r="RPX201" s="0"/>
      <c r="RPY201" s="0"/>
      <c r="RPZ201" s="0"/>
      <c r="RQA201" s="0"/>
      <c r="RQB201" s="0"/>
      <c r="RQC201" s="0"/>
      <c r="RQD201" s="0"/>
      <c r="RQE201" s="0"/>
      <c r="RQF201" s="0"/>
      <c r="RQG201" s="0"/>
      <c r="RQH201" s="0"/>
      <c r="RQI201" s="0"/>
      <c r="RQJ201" s="0"/>
      <c r="RQK201" s="0"/>
      <c r="RQL201" s="0"/>
      <c r="RQM201" s="0"/>
      <c r="RQN201" s="0"/>
      <c r="RQO201" s="0"/>
      <c r="RQP201" s="0"/>
      <c r="RQQ201" s="0"/>
      <c r="RQR201" s="0"/>
      <c r="RQS201" s="0"/>
      <c r="RQT201" s="0"/>
      <c r="RQU201" s="0"/>
      <c r="RQV201" s="0"/>
      <c r="RQW201" s="0"/>
      <c r="RQX201" s="0"/>
      <c r="RQY201" s="0"/>
      <c r="RQZ201" s="0"/>
      <c r="RRA201" s="0"/>
      <c r="RRB201" s="0"/>
      <c r="RRC201" s="0"/>
      <c r="RRD201" s="0"/>
      <c r="RRE201" s="0"/>
      <c r="RRF201" s="0"/>
      <c r="RRG201" s="0"/>
      <c r="RRH201" s="0"/>
      <c r="RRI201" s="0"/>
      <c r="RRJ201" s="0"/>
      <c r="RRK201" s="0"/>
      <c r="RRL201" s="0"/>
      <c r="RRM201" s="0"/>
      <c r="RRN201" s="0"/>
      <c r="RRO201" s="0"/>
      <c r="RRP201" s="0"/>
      <c r="RRQ201" s="0"/>
      <c r="RRR201" s="0"/>
      <c r="RRS201" s="0"/>
      <c r="RRT201" s="0"/>
      <c r="RRU201" s="0"/>
      <c r="RRV201" s="0"/>
      <c r="RRW201" s="0"/>
      <c r="RRX201" s="0"/>
      <c r="RRY201" s="0"/>
      <c r="RRZ201" s="0"/>
      <c r="RSA201" s="0"/>
      <c r="RSB201" s="0"/>
      <c r="RSC201" s="0"/>
      <c r="RSD201" s="0"/>
      <c r="RSE201" s="0"/>
      <c r="RSF201" s="0"/>
      <c r="RSG201" s="0"/>
      <c r="RSH201" s="0"/>
      <c r="RSI201" s="0"/>
      <c r="RSJ201" s="0"/>
      <c r="RSK201" s="0"/>
      <c r="RSL201" s="0"/>
      <c r="RSM201" s="0"/>
      <c r="RSN201" s="0"/>
      <c r="RSO201" s="0"/>
      <c r="RSP201" s="0"/>
      <c r="RSQ201" s="0"/>
      <c r="RSR201" s="0"/>
      <c r="RSS201" s="0"/>
      <c r="RST201" s="0"/>
      <c r="RSU201" s="0"/>
      <c r="RSV201" s="0"/>
      <c r="RSW201" s="0"/>
      <c r="RSX201" s="0"/>
      <c r="RSY201" s="0"/>
      <c r="RSZ201" s="0"/>
      <c r="RTA201" s="0"/>
      <c r="RTB201" s="0"/>
      <c r="RTC201" s="0"/>
      <c r="RTD201" s="0"/>
      <c r="RTE201" s="0"/>
      <c r="RTF201" s="0"/>
      <c r="RTG201" s="0"/>
      <c r="RTH201" s="0"/>
      <c r="RTI201" s="0"/>
      <c r="RTJ201" s="0"/>
      <c r="RTK201" s="0"/>
      <c r="RTL201" s="0"/>
      <c r="RTM201" s="0"/>
      <c r="RTN201" s="0"/>
      <c r="RTO201" s="0"/>
      <c r="RTP201" s="0"/>
      <c r="RTQ201" s="0"/>
      <c r="RTR201" s="0"/>
      <c r="RTS201" s="0"/>
      <c r="RTT201" s="0"/>
      <c r="RTU201" s="0"/>
      <c r="RTV201" s="0"/>
      <c r="RTW201" s="0"/>
      <c r="RTX201" s="0"/>
      <c r="RTY201" s="0"/>
      <c r="RTZ201" s="0"/>
      <c r="RUA201" s="0"/>
      <c r="RUB201" s="0"/>
      <c r="RUC201" s="0"/>
      <c r="RUD201" s="0"/>
      <c r="RUE201" s="0"/>
      <c r="RUF201" s="0"/>
      <c r="RUG201" s="0"/>
      <c r="RUH201" s="0"/>
      <c r="RUI201" s="0"/>
      <c r="RUJ201" s="0"/>
      <c r="RUK201" s="0"/>
      <c r="RUL201" s="0"/>
      <c r="RUM201" s="0"/>
      <c r="RUN201" s="0"/>
      <c r="RUO201" s="0"/>
      <c r="RUP201" s="0"/>
      <c r="RUQ201" s="0"/>
      <c r="RUR201" s="0"/>
      <c r="RUS201" s="0"/>
      <c r="RUT201" s="0"/>
      <c r="RUU201" s="0"/>
      <c r="RUV201" s="0"/>
      <c r="RUW201" s="0"/>
      <c r="RUX201" s="0"/>
      <c r="RUY201" s="0"/>
      <c r="RUZ201" s="0"/>
      <c r="RVA201" s="0"/>
      <c r="RVB201" s="0"/>
      <c r="RVC201" s="0"/>
      <c r="RVD201" s="0"/>
      <c r="RVE201" s="0"/>
      <c r="RVF201" s="0"/>
      <c r="RVG201" s="0"/>
      <c r="RVH201" s="0"/>
      <c r="RVI201" s="0"/>
      <c r="RVJ201" s="0"/>
      <c r="RVK201" s="0"/>
      <c r="RVL201" s="0"/>
      <c r="RVM201" s="0"/>
      <c r="RVN201" s="0"/>
      <c r="RVO201" s="0"/>
      <c r="RVP201" s="0"/>
      <c r="RVQ201" s="0"/>
      <c r="RVR201" s="0"/>
      <c r="RVS201" s="0"/>
      <c r="RVT201" s="0"/>
      <c r="RVU201" s="0"/>
      <c r="RVV201" s="0"/>
      <c r="RVW201" s="0"/>
      <c r="RVX201" s="0"/>
      <c r="RVY201" s="0"/>
      <c r="RVZ201" s="0"/>
      <c r="RWA201" s="0"/>
      <c r="RWB201" s="0"/>
      <c r="RWC201" s="0"/>
      <c r="RWD201" s="0"/>
      <c r="RWE201" s="0"/>
      <c r="RWF201" s="0"/>
      <c r="RWG201" s="0"/>
      <c r="RWH201" s="0"/>
      <c r="RWI201" s="0"/>
      <c r="RWJ201" s="0"/>
      <c r="RWK201" s="0"/>
      <c r="RWL201" s="0"/>
      <c r="RWM201" s="0"/>
      <c r="RWN201" s="0"/>
      <c r="RWO201" s="0"/>
      <c r="RWP201" s="0"/>
      <c r="RWQ201" s="0"/>
      <c r="RWR201" s="0"/>
      <c r="RWS201" s="0"/>
      <c r="RWT201" s="0"/>
      <c r="RWU201" s="0"/>
      <c r="RWV201" s="0"/>
      <c r="RWW201" s="0"/>
      <c r="RWX201" s="0"/>
      <c r="RWY201" s="0"/>
      <c r="RWZ201" s="0"/>
      <c r="RXA201" s="0"/>
      <c r="RXB201" s="0"/>
      <c r="RXC201" s="0"/>
      <c r="RXD201" s="0"/>
      <c r="RXE201" s="0"/>
      <c r="RXF201" s="0"/>
      <c r="RXG201" s="0"/>
      <c r="RXH201" s="0"/>
      <c r="RXI201" s="0"/>
      <c r="RXJ201" s="0"/>
      <c r="RXK201" s="0"/>
      <c r="RXL201" s="0"/>
      <c r="RXM201" s="0"/>
      <c r="RXN201" s="0"/>
      <c r="RXO201" s="0"/>
      <c r="RXP201" s="0"/>
      <c r="RXQ201" s="0"/>
      <c r="RXR201" s="0"/>
      <c r="RXS201" s="0"/>
      <c r="RXT201" s="0"/>
      <c r="RXU201" s="0"/>
      <c r="RXV201" s="0"/>
      <c r="RXW201" s="0"/>
      <c r="RXX201" s="0"/>
      <c r="RXY201" s="0"/>
      <c r="RXZ201" s="0"/>
      <c r="RYA201" s="0"/>
      <c r="RYB201" s="0"/>
      <c r="RYC201" s="0"/>
      <c r="RYD201" s="0"/>
      <c r="RYE201" s="0"/>
      <c r="RYF201" s="0"/>
      <c r="RYG201" s="0"/>
      <c r="RYH201" s="0"/>
      <c r="RYI201" s="0"/>
      <c r="RYJ201" s="0"/>
      <c r="RYK201" s="0"/>
      <c r="RYL201" s="0"/>
      <c r="RYM201" s="0"/>
      <c r="RYN201" s="0"/>
      <c r="RYO201" s="0"/>
      <c r="RYP201" s="0"/>
      <c r="RYQ201" s="0"/>
      <c r="RYR201" s="0"/>
      <c r="RYS201" s="0"/>
      <c r="RYT201" s="0"/>
      <c r="RYU201" s="0"/>
      <c r="RYV201" s="0"/>
      <c r="RYW201" s="0"/>
      <c r="RYX201" s="0"/>
      <c r="RYY201" s="0"/>
      <c r="RYZ201" s="0"/>
      <c r="RZA201" s="0"/>
      <c r="RZB201" s="0"/>
      <c r="RZC201" s="0"/>
      <c r="RZD201" s="0"/>
      <c r="RZE201" s="0"/>
      <c r="RZF201" s="0"/>
      <c r="RZG201" s="0"/>
      <c r="RZH201" s="0"/>
      <c r="RZI201" s="0"/>
      <c r="RZJ201" s="0"/>
      <c r="RZK201" s="0"/>
      <c r="RZL201" s="0"/>
      <c r="RZM201" s="0"/>
      <c r="RZN201" s="0"/>
      <c r="RZO201" s="0"/>
      <c r="RZP201" s="0"/>
      <c r="RZQ201" s="0"/>
      <c r="RZR201" s="0"/>
      <c r="RZS201" s="0"/>
      <c r="RZT201" s="0"/>
      <c r="RZU201" s="0"/>
      <c r="RZV201" s="0"/>
      <c r="RZW201" s="0"/>
      <c r="RZX201" s="0"/>
      <c r="RZY201" s="0"/>
      <c r="RZZ201" s="0"/>
      <c r="SAA201" s="0"/>
      <c r="SAB201" s="0"/>
      <c r="SAC201" s="0"/>
      <c r="SAD201" s="0"/>
      <c r="SAE201" s="0"/>
      <c r="SAF201" s="0"/>
      <c r="SAG201" s="0"/>
      <c r="SAH201" s="0"/>
      <c r="SAI201" s="0"/>
      <c r="SAJ201" s="0"/>
      <c r="SAK201" s="0"/>
      <c r="SAL201" s="0"/>
      <c r="SAM201" s="0"/>
      <c r="SAN201" s="0"/>
      <c r="SAO201" s="0"/>
      <c r="SAP201" s="0"/>
      <c r="SAQ201" s="0"/>
      <c r="SAR201" s="0"/>
      <c r="SAS201" s="0"/>
      <c r="SAT201" s="0"/>
      <c r="SAU201" s="0"/>
      <c r="SAV201" s="0"/>
      <c r="SAW201" s="0"/>
      <c r="SAX201" s="0"/>
      <c r="SAY201" s="0"/>
      <c r="SAZ201" s="0"/>
      <c r="SBA201" s="0"/>
      <c r="SBB201" s="0"/>
      <c r="SBC201" s="0"/>
      <c r="SBD201" s="0"/>
      <c r="SBE201" s="0"/>
      <c r="SBF201" s="0"/>
      <c r="SBG201" s="0"/>
      <c r="SBH201" s="0"/>
      <c r="SBI201" s="0"/>
      <c r="SBJ201" s="0"/>
      <c r="SBK201" s="0"/>
      <c r="SBL201" s="0"/>
      <c r="SBM201" s="0"/>
      <c r="SBN201" s="0"/>
      <c r="SBO201" s="0"/>
      <c r="SBP201" s="0"/>
      <c r="SBQ201" s="0"/>
      <c r="SBR201" s="0"/>
      <c r="SBS201" s="0"/>
      <c r="SBT201" s="0"/>
      <c r="SBU201" s="0"/>
      <c r="SBV201" s="0"/>
      <c r="SBW201" s="0"/>
      <c r="SBX201" s="0"/>
      <c r="SBY201" s="0"/>
      <c r="SBZ201" s="0"/>
      <c r="SCA201" s="0"/>
      <c r="SCB201" s="0"/>
      <c r="SCC201" s="0"/>
      <c r="SCD201" s="0"/>
      <c r="SCE201" s="0"/>
      <c r="SCF201" s="0"/>
      <c r="SCG201" s="0"/>
      <c r="SCH201" s="0"/>
      <c r="SCI201" s="0"/>
      <c r="SCJ201" s="0"/>
      <c r="SCK201" s="0"/>
      <c r="SCL201" s="0"/>
      <c r="SCM201" s="0"/>
      <c r="SCN201" s="0"/>
      <c r="SCO201" s="0"/>
      <c r="SCP201" s="0"/>
      <c r="SCQ201" s="0"/>
      <c r="SCR201" s="0"/>
      <c r="SCS201" s="0"/>
      <c r="SCT201" s="0"/>
      <c r="SCU201" s="0"/>
      <c r="SCV201" s="0"/>
      <c r="SCW201" s="0"/>
      <c r="SCX201" s="0"/>
      <c r="SCY201" s="0"/>
      <c r="SCZ201" s="0"/>
      <c r="SDA201" s="0"/>
      <c r="SDB201" s="0"/>
      <c r="SDC201" s="0"/>
      <c r="SDD201" s="0"/>
      <c r="SDE201" s="0"/>
      <c r="SDF201" s="0"/>
      <c r="SDG201" s="0"/>
      <c r="SDH201" s="0"/>
      <c r="SDI201" s="0"/>
      <c r="SDJ201" s="0"/>
      <c r="SDK201" s="0"/>
      <c r="SDL201" s="0"/>
      <c r="SDM201" s="0"/>
      <c r="SDN201" s="0"/>
      <c r="SDO201" s="0"/>
      <c r="SDP201" s="0"/>
      <c r="SDQ201" s="0"/>
      <c r="SDR201" s="0"/>
      <c r="SDS201" s="0"/>
      <c r="SDT201" s="0"/>
      <c r="SDU201" s="0"/>
      <c r="SDV201" s="0"/>
      <c r="SDW201" s="0"/>
      <c r="SDX201" s="0"/>
      <c r="SDY201" s="0"/>
      <c r="SDZ201" s="0"/>
      <c r="SEA201" s="0"/>
      <c r="SEB201" s="0"/>
      <c r="SEC201" s="0"/>
      <c r="SED201" s="0"/>
      <c r="SEE201" s="0"/>
      <c r="SEF201" s="0"/>
      <c r="SEG201" s="0"/>
      <c r="SEH201" s="0"/>
      <c r="SEI201" s="0"/>
      <c r="SEJ201" s="0"/>
      <c r="SEK201" s="0"/>
      <c r="SEL201" s="0"/>
      <c r="SEM201" s="0"/>
      <c r="SEN201" s="0"/>
      <c r="SEO201" s="0"/>
      <c r="SEP201" s="0"/>
      <c r="SEQ201" s="0"/>
      <c r="SER201" s="0"/>
      <c r="SES201" s="0"/>
      <c r="SET201" s="0"/>
      <c r="SEU201" s="0"/>
      <c r="SEV201" s="0"/>
      <c r="SEW201" s="0"/>
      <c r="SEX201" s="0"/>
      <c r="SEY201" s="0"/>
      <c r="SEZ201" s="0"/>
      <c r="SFA201" s="0"/>
      <c r="SFB201" s="0"/>
      <c r="SFC201" s="0"/>
      <c r="SFD201" s="0"/>
      <c r="SFE201" s="0"/>
      <c r="SFF201" s="0"/>
      <c r="SFG201" s="0"/>
      <c r="SFH201" s="0"/>
      <c r="SFI201" s="0"/>
      <c r="SFJ201" s="0"/>
      <c r="SFK201" s="0"/>
      <c r="SFL201" s="0"/>
      <c r="SFM201" s="0"/>
      <c r="SFN201" s="0"/>
      <c r="SFO201" s="0"/>
      <c r="SFP201" s="0"/>
      <c r="SFQ201" s="0"/>
      <c r="SFR201" s="0"/>
      <c r="SFS201" s="0"/>
      <c r="SFT201" s="0"/>
      <c r="SFU201" s="0"/>
      <c r="SFV201" s="0"/>
      <c r="SFW201" s="0"/>
      <c r="SFX201" s="0"/>
      <c r="SFY201" s="0"/>
      <c r="SFZ201" s="0"/>
      <c r="SGA201" s="0"/>
      <c r="SGB201" s="0"/>
      <c r="SGC201" s="0"/>
      <c r="SGD201" s="0"/>
      <c r="SGE201" s="0"/>
      <c r="SGF201" s="0"/>
      <c r="SGG201" s="0"/>
      <c r="SGH201" s="0"/>
      <c r="SGI201" s="0"/>
      <c r="SGJ201" s="0"/>
      <c r="SGK201" s="0"/>
      <c r="SGL201" s="0"/>
      <c r="SGM201" s="0"/>
      <c r="SGN201" s="0"/>
      <c r="SGO201" s="0"/>
      <c r="SGP201" s="0"/>
      <c r="SGQ201" s="0"/>
      <c r="SGR201" s="0"/>
      <c r="SGS201" s="0"/>
      <c r="SGT201" s="0"/>
      <c r="SGU201" s="0"/>
      <c r="SGV201" s="0"/>
      <c r="SGW201" s="0"/>
      <c r="SGX201" s="0"/>
      <c r="SGY201" s="0"/>
      <c r="SGZ201" s="0"/>
      <c r="SHA201" s="0"/>
      <c r="SHB201" s="0"/>
      <c r="SHC201" s="0"/>
      <c r="SHD201" s="0"/>
      <c r="SHE201" s="0"/>
      <c r="SHF201" s="0"/>
      <c r="SHG201" s="0"/>
      <c r="SHH201" s="0"/>
      <c r="SHI201" s="0"/>
      <c r="SHJ201" s="0"/>
      <c r="SHK201" s="0"/>
      <c r="SHL201" s="0"/>
      <c r="SHM201" s="0"/>
      <c r="SHN201" s="0"/>
      <c r="SHO201" s="0"/>
      <c r="SHP201" s="0"/>
      <c r="SHQ201" s="0"/>
      <c r="SHR201" s="0"/>
      <c r="SHS201" s="0"/>
      <c r="SHT201" s="0"/>
      <c r="SHU201" s="0"/>
      <c r="SHV201" s="0"/>
      <c r="SHW201" s="0"/>
      <c r="SHX201" s="0"/>
      <c r="SHY201" s="0"/>
      <c r="SHZ201" s="0"/>
      <c r="SIA201" s="0"/>
      <c r="SIB201" s="0"/>
      <c r="SIC201" s="0"/>
      <c r="SID201" s="0"/>
      <c r="SIE201" s="0"/>
      <c r="SIF201" s="0"/>
      <c r="SIG201" s="0"/>
      <c r="SIH201" s="0"/>
      <c r="SII201" s="0"/>
      <c r="SIJ201" s="0"/>
      <c r="SIK201" s="0"/>
      <c r="SIL201" s="0"/>
      <c r="SIM201" s="0"/>
      <c r="SIN201" s="0"/>
      <c r="SIO201" s="0"/>
      <c r="SIP201" s="0"/>
      <c r="SIQ201" s="0"/>
      <c r="SIR201" s="0"/>
      <c r="SIS201" s="0"/>
      <c r="SIT201" s="0"/>
      <c r="SIU201" s="0"/>
      <c r="SIV201" s="0"/>
      <c r="SIW201" s="0"/>
      <c r="SIX201" s="0"/>
      <c r="SIY201" s="0"/>
      <c r="SIZ201" s="0"/>
      <c r="SJA201" s="0"/>
      <c r="SJB201" s="0"/>
      <c r="SJC201" s="0"/>
      <c r="SJD201" s="0"/>
      <c r="SJE201" s="0"/>
      <c r="SJF201" s="0"/>
      <c r="SJG201" s="0"/>
      <c r="SJH201" s="0"/>
      <c r="SJI201" s="0"/>
      <c r="SJJ201" s="0"/>
      <c r="SJK201" s="0"/>
      <c r="SJL201" s="0"/>
      <c r="SJM201" s="0"/>
      <c r="SJN201" s="0"/>
      <c r="SJO201" s="0"/>
      <c r="SJP201" s="0"/>
      <c r="SJQ201" s="0"/>
      <c r="SJR201" s="0"/>
      <c r="SJS201" s="0"/>
      <c r="SJT201" s="0"/>
      <c r="SJU201" s="0"/>
      <c r="SJV201" s="0"/>
      <c r="SJW201" s="0"/>
      <c r="SJX201" s="0"/>
      <c r="SJY201" s="0"/>
      <c r="SJZ201" s="0"/>
      <c r="SKA201" s="0"/>
      <c r="SKB201" s="0"/>
      <c r="SKC201" s="0"/>
      <c r="SKD201" s="0"/>
      <c r="SKE201" s="0"/>
      <c r="SKF201" s="0"/>
      <c r="SKG201" s="0"/>
      <c r="SKH201" s="0"/>
      <c r="SKI201" s="0"/>
      <c r="SKJ201" s="0"/>
      <c r="SKK201" s="0"/>
      <c r="SKL201" s="0"/>
      <c r="SKM201" s="0"/>
      <c r="SKN201" s="0"/>
      <c r="SKO201" s="0"/>
      <c r="SKP201" s="0"/>
      <c r="SKQ201" s="0"/>
      <c r="SKR201" s="0"/>
      <c r="SKS201" s="0"/>
      <c r="SKT201" s="0"/>
      <c r="SKU201" s="0"/>
      <c r="SKV201" s="0"/>
      <c r="SKW201" s="0"/>
      <c r="SKX201" s="0"/>
      <c r="SKY201" s="0"/>
      <c r="SKZ201" s="0"/>
      <c r="SLA201" s="0"/>
      <c r="SLB201" s="0"/>
      <c r="SLC201" s="0"/>
      <c r="SLD201" s="0"/>
      <c r="SLE201" s="0"/>
      <c r="SLF201" s="0"/>
      <c r="SLG201" s="0"/>
      <c r="SLH201" s="0"/>
      <c r="SLI201" s="0"/>
      <c r="SLJ201" s="0"/>
      <c r="SLK201" s="0"/>
      <c r="SLL201" s="0"/>
      <c r="SLM201" s="0"/>
      <c r="SLN201" s="0"/>
      <c r="SLO201" s="0"/>
      <c r="SLP201" s="0"/>
      <c r="SLQ201" s="0"/>
      <c r="SLR201" s="0"/>
      <c r="SLS201" s="0"/>
      <c r="SLT201" s="0"/>
      <c r="SLU201" s="0"/>
      <c r="SLV201" s="0"/>
      <c r="SLW201" s="0"/>
      <c r="SLX201" s="0"/>
      <c r="SLY201" s="0"/>
      <c r="SLZ201" s="0"/>
      <c r="SMA201" s="0"/>
      <c r="SMB201" s="0"/>
      <c r="SMC201" s="0"/>
      <c r="SMD201" s="0"/>
      <c r="SME201" s="0"/>
      <c r="SMF201" s="0"/>
      <c r="SMG201" s="0"/>
      <c r="SMH201" s="0"/>
      <c r="SMI201" s="0"/>
      <c r="SMJ201" s="0"/>
      <c r="SMK201" s="0"/>
      <c r="SML201" s="0"/>
      <c r="SMM201" s="0"/>
      <c r="SMN201" s="0"/>
      <c r="SMO201" s="0"/>
      <c r="SMP201" s="0"/>
      <c r="SMQ201" s="0"/>
      <c r="SMR201" s="0"/>
      <c r="SMS201" s="0"/>
      <c r="SMT201" s="0"/>
      <c r="SMU201" s="0"/>
      <c r="SMV201" s="0"/>
      <c r="SMW201" s="0"/>
      <c r="SMX201" s="0"/>
      <c r="SMY201" s="0"/>
      <c r="SMZ201" s="0"/>
      <c r="SNA201" s="0"/>
      <c r="SNB201" s="0"/>
      <c r="SNC201" s="0"/>
      <c r="SND201" s="0"/>
      <c r="SNE201" s="0"/>
      <c r="SNF201" s="0"/>
      <c r="SNG201" s="0"/>
      <c r="SNH201" s="0"/>
      <c r="SNI201" s="0"/>
      <c r="SNJ201" s="0"/>
      <c r="SNK201" s="0"/>
      <c r="SNL201" s="0"/>
      <c r="SNM201" s="0"/>
      <c r="SNN201" s="0"/>
      <c r="SNO201" s="0"/>
      <c r="SNP201" s="0"/>
      <c r="SNQ201" s="0"/>
      <c r="SNR201" s="0"/>
      <c r="SNS201" s="0"/>
      <c r="SNT201" s="0"/>
      <c r="SNU201" s="0"/>
      <c r="SNV201" s="0"/>
      <c r="SNW201" s="0"/>
      <c r="SNX201" s="0"/>
      <c r="SNY201" s="0"/>
      <c r="SNZ201" s="0"/>
      <c r="SOA201" s="0"/>
      <c r="SOB201" s="0"/>
      <c r="SOC201" s="0"/>
      <c r="SOD201" s="0"/>
      <c r="SOE201" s="0"/>
      <c r="SOF201" s="0"/>
      <c r="SOG201" s="0"/>
      <c r="SOH201" s="0"/>
      <c r="SOI201" s="0"/>
      <c r="SOJ201" s="0"/>
      <c r="SOK201" s="0"/>
      <c r="SOL201" s="0"/>
      <c r="SOM201" s="0"/>
      <c r="SON201" s="0"/>
      <c r="SOO201" s="0"/>
      <c r="SOP201" s="0"/>
      <c r="SOQ201" s="0"/>
      <c r="SOR201" s="0"/>
      <c r="SOS201" s="0"/>
      <c r="SOT201" s="0"/>
      <c r="SOU201" s="0"/>
      <c r="SOV201" s="0"/>
      <c r="SOW201" s="0"/>
      <c r="SOX201" s="0"/>
      <c r="SOY201" s="0"/>
      <c r="SOZ201" s="0"/>
      <c r="SPA201" s="0"/>
      <c r="SPB201" s="0"/>
      <c r="SPC201" s="0"/>
      <c r="SPD201" s="0"/>
      <c r="SPE201" s="0"/>
      <c r="SPF201" s="0"/>
      <c r="SPG201" s="0"/>
      <c r="SPH201" s="0"/>
      <c r="SPI201" s="0"/>
      <c r="SPJ201" s="0"/>
      <c r="SPK201" s="0"/>
      <c r="SPL201" s="0"/>
      <c r="SPM201" s="0"/>
      <c r="SPN201" s="0"/>
      <c r="SPO201" s="0"/>
      <c r="SPP201" s="0"/>
      <c r="SPQ201" s="0"/>
      <c r="SPR201" s="0"/>
      <c r="SPS201" s="0"/>
      <c r="SPT201" s="0"/>
      <c r="SPU201" s="0"/>
      <c r="SPV201" s="0"/>
      <c r="SPW201" s="0"/>
      <c r="SPX201" s="0"/>
      <c r="SPY201" s="0"/>
      <c r="SPZ201" s="0"/>
      <c r="SQA201" s="0"/>
      <c r="SQB201" s="0"/>
      <c r="SQC201" s="0"/>
      <c r="SQD201" s="0"/>
      <c r="SQE201" s="0"/>
      <c r="SQF201" s="0"/>
      <c r="SQG201" s="0"/>
      <c r="SQH201" s="0"/>
      <c r="SQI201" s="0"/>
      <c r="SQJ201" s="0"/>
      <c r="SQK201" s="0"/>
      <c r="SQL201" s="0"/>
      <c r="SQM201" s="0"/>
      <c r="SQN201" s="0"/>
      <c r="SQO201" s="0"/>
      <c r="SQP201" s="0"/>
      <c r="SQQ201" s="0"/>
      <c r="SQR201" s="0"/>
      <c r="SQS201" s="0"/>
      <c r="SQT201" s="0"/>
      <c r="SQU201" s="0"/>
      <c r="SQV201" s="0"/>
      <c r="SQW201" s="0"/>
      <c r="SQX201" s="0"/>
      <c r="SQY201" s="0"/>
      <c r="SQZ201" s="0"/>
      <c r="SRA201" s="0"/>
      <c r="SRB201" s="0"/>
      <c r="SRC201" s="0"/>
      <c r="SRD201" s="0"/>
      <c r="SRE201" s="0"/>
      <c r="SRF201" s="0"/>
      <c r="SRG201" s="0"/>
      <c r="SRH201" s="0"/>
      <c r="SRI201" s="0"/>
      <c r="SRJ201" s="0"/>
      <c r="SRK201" s="0"/>
      <c r="SRL201" s="0"/>
      <c r="SRM201" s="0"/>
      <c r="SRN201" s="0"/>
      <c r="SRO201" s="0"/>
      <c r="SRP201" s="0"/>
      <c r="SRQ201" s="0"/>
      <c r="SRR201" s="0"/>
      <c r="SRS201" s="0"/>
      <c r="SRT201" s="0"/>
      <c r="SRU201" s="0"/>
      <c r="SRV201" s="0"/>
      <c r="SRW201" s="0"/>
      <c r="SRX201" s="0"/>
      <c r="SRY201" s="0"/>
      <c r="SRZ201" s="0"/>
      <c r="SSA201" s="0"/>
      <c r="SSB201" s="0"/>
      <c r="SSC201" s="0"/>
      <c r="SSD201" s="0"/>
      <c r="SSE201" s="0"/>
      <c r="SSF201" s="0"/>
      <c r="SSG201" s="0"/>
      <c r="SSH201" s="0"/>
      <c r="SSI201" s="0"/>
      <c r="SSJ201" s="0"/>
      <c r="SSK201" s="0"/>
      <c r="SSL201" s="0"/>
      <c r="SSM201" s="0"/>
      <c r="SSN201" s="0"/>
      <c r="SSO201" s="0"/>
      <c r="SSP201" s="0"/>
      <c r="SSQ201" s="0"/>
      <c r="SSR201" s="0"/>
      <c r="SSS201" s="0"/>
      <c r="SST201" s="0"/>
      <c r="SSU201" s="0"/>
      <c r="SSV201" s="0"/>
      <c r="SSW201" s="0"/>
      <c r="SSX201" s="0"/>
      <c r="SSY201" s="0"/>
      <c r="SSZ201" s="0"/>
      <c r="STA201" s="0"/>
      <c r="STB201" s="0"/>
      <c r="STC201" s="0"/>
      <c r="STD201" s="0"/>
      <c r="STE201" s="0"/>
      <c r="STF201" s="0"/>
      <c r="STG201" s="0"/>
      <c r="STH201" s="0"/>
      <c r="STI201" s="0"/>
      <c r="STJ201" s="0"/>
      <c r="STK201" s="0"/>
      <c r="STL201" s="0"/>
      <c r="STM201" s="0"/>
      <c r="STN201" s="0"/>
      <c r="STO201" s="0"/>
      <c r="STP201" s="0"/>
      <c r="STQ201" s="0"/>
      <c r="STR201" s="0"/>
      <c r="STS201" s="0"/>
      <c r="STT201" s="0"/>
      <c r="STU201" s="0"/>
      <c r="STV201" s="0"/>
      <c r="STW201" s="0"/>
      <c r="STX201" s="0"/>
      <c r="STY201" s="0"/>
      <c r="STZ201" s="0"/>
      <c r="SUA201" s="0"/>
      <c r="SUB201" s="0"/>
      <c r="SUC201" s="0"/>
      <c r="SUD201" s="0"/>
      <c r="SUE201" s="0"/>
      <c r="SUF201" s="0"/>
      <c r="SUG201" s="0"/>
      <c r="SUH201" s="0"/>
      <c r="SUI201" s="0"/>
      <c r="SUJ201" s="0"/>
      <c r="SUK201" s="0"/>
      <c r="SUL201" s="0"/>
      <c r="SUM201" s="0"/>
      <c r="SUN201" s="0"/>
      <c r="SUO201" s="0"/>
      <c r="SUP201" s="0"/>
      <c r="SUQ201" s="0"/>
      <c r="SUR201" s="0"/>
      <c r="SUS201" s="0"/>
      <c r="SUT201" s="0"/>
      <c r="SUU201" s="0"/>
      <c r="SUV201" s="0"/>
      <c r="SUW201" s="0"/>
      <c r="SUX201" s="0"/>
      <c r="SUY201" s="0"/>
      <c r="SUZ201" s="0"/>
      <c r="SVA201" s="0"/>
      <c r="SVB201" s="0"/>
      <c r="SVC201" s="0"/>
      <c r="SVD201" s="0"/>
      <c r="SVE201" s="0"/>
      <c r="SVF201" s="0"/>
      <c r="SVG201" s="0"/>
      <c r="SVH201" s="0"/>
      <c r="SVI201" s="0"/>
      <c r="SVJ201" s="0"/>
      <c r="SVK201" s="0"/>
      <c r="SVL201" s="0"/>
      <c r="SVM201" s="0"/>
      <c r="SVN201" s="0"/>
      <c r="SVO201" s="0"/>
      <c r="SVP201" s="0"/>
      <c r="SVQ201" s="0"/>
      <c r="SVR201" s="0"/>
      <c r="SVS201" s="0"/>
      <c r="SVT201" s="0"/>
      <c r="SVU201" s="0"/>
      <c r="SVV201" s="0"/>
      <c r="SVW201" s="0"/>
      <c r="SVX201" s="0"/>
      <c r="SVY201" s="0"/>
      <c r="SVZ201" s="0"/>
      <c r="SWA201" s="0"/>
      <c r="SWB201" s="0"/>
      <c r="SWC201" s="0"/>
      <c r="SWD201" s="0"/>
      <c r="SWE201" s="0"/>
      <c r="SWF201" s="0"/>
      <c r="SWG201" s="0"/>
      <c r="SWH201" s="0"/>
      <c r="SWI201" s="0"/>
      <c r="SWJ201" s="0"/>
      <c r="SWK201" s="0"/>
      <c r="SWL201" s="0"/>
      <c r="SWM201" s="0"/>
      <c r="SWN201" s="0"/>
      <c r="SWO201" s="0"/>
      <c r="SWP201" s="0"/>
      <c r="SWQ201" s="0"/>
      <c r="SWR201" s="0"/>
      <c r="SWS201" s="0"/>
      <c r="SWT201" s="0"/>
      <c r="SWU201" s="0"/>
      <c r="SWV201" s="0"/>
      <c r="SWW201" s="0"/>
      <c r="SWX201" s="0"/>
      <c r="SWY201" s="0"/>
      <c r="SWZ201" s="0"/>
      <c r="SXA201" s="0"/>
      <c r="SXB201" s="0"/>
      <c r="SXC201" s="0"/>
      <c r="SXD201" s="0"/>
      <c r="SXE201" s="0"/>
      <c r="SXF201" s="0"/>
      <c r="SXG201" s="0"/>
      <c r="SXH201" s="0"/>
      <c r="SXI201" s="0"/>
      <c r="SXJ201" s="0"/>
      <c r="SXK201" s="0"/>
      <c r="SXL201" s="0"/>
      <c r="SXM201" s="0"/>
      <c r="SXN201" s="0"/>
      <c r="SXO201" s="0"/>
      <c r="SXP201" s="0"/>
      <c r="SXQ201" s="0"/>
      <c r="SXR201" s="0"/>
      <c r="SXS201" s="0"/>
      <c r="SXT201" s="0"/>
      <c r="SXU201" s="0"/>
      <c r="SXV201" s="0"/>
      <c r="SXW201" s="0"/>
      <c r="SXX201" s="0"/>
      <c r="SXY201" s="0"/>
      <c r="SXZ201" s="0"/>
      <c r="SYA201" s="0"/>
      <c r="SYB201" s="0"/>
      <c r="SYC201" s="0"/>
      <c r="SYD201" s="0"/>
      <c r="SYE201" s="0"/>
      <c r="SYF201" s="0"/>
      <c r="SYG201" s="0"/>
      <c r="SYH201" s="0"/>
      <c r="SYI201" s="0"/>
      <c r="SYJ201" s="0"/>
      <c r="SYK201" s="0"/>
      <c r="SYL201" s="0"/>
      <c r="SYM201" s="0"/>
      <c r="SYN201" s="0"/>
      <c r="SYO201" s="0"/>
      <c r="SYP201" s="0"/>
      <c r="SYQ201" s="0"/>
      <c r="SYR201" s="0"/>
      <c r="SYS201" s="0"/>
      <c r="SYT201" s="0"/>
      <c r="SYU201" s="0"/>
      <c r="SYV201" s="0"/>
      <c r="SYW201" s="0"/>
      <c r="SYX201" s="0"/>
      <c r="SYY201" s="0"/>
      <c r="SYZ201" s="0"/>
      <c r="SZA201" s="0"/>
      <c r="SZB201" s="0"/>
      <c r="SZC201" s="0"/>
      <c r="SZD201" s="0"/>
      <c r="SZE201" s="0"/>
      <c r="SZF201" s="0"/>
      <c r="SZG201" s="0"/>
      <c r="SZH201" s="0"/>
      <c r="SZI201" s="0"/>
      <c r="SZJ201" s="0"/>
      <c r="SZK201" s="0"/>
      <c r="SZL201" s="0"/>
      <c r="SZM201" s="0"/>
      <c r="SZN201" s="0"/>
      <c r="SZO201" s="0"/>
      <c r="SZP201" s="0"/>
      <c r="SZQ201" s="0"/>
      <c r="SZR201" s="0"/>
      <c r="SZS201" s="0"/>
      <c r="SZT201" s="0"/>
      <c r="SZU201" s="0"/>
      <c r="SZV201" s="0"/>
      <c r="SZW201" s="0"/>
      <c r="SZX201" s="0"/>
      <c r="SZY201" s="0"/>
      <c r="SZZ201" s="0"/>
      <c r="TAA201" s="0"/>
      <c r="TAB201" s="0"/>
      <c r="TAC201" s="0"/>
      <c r="TAD201" s="0"/>
      <c r="TAE201" s="0"/>
      <c r="TAF201" s="0"/>
      <c r="TAG201" s="0"/>
      <c r="TAH201" s="0"/>
      <c r="TAI201" s="0"/>
      <c r="TAJ201" s="0"/>
      <c r="TAK201" s="0"/>
      <c r="TAL201" s="0"/>
      <c r="TAM201" s="0"/>
      <c r="TAN201" s="0"/>
      <c r="TAO201" s="0"/>
      <c r="TAP201" s="0"/>
      <c r="TAQ201" s="0"/>
      <c r="TAR201" s="0"/>
      <c r="TAS201" s="0"/>
      <c r="TAT201" s="0"/>
      <c r="TAU201" s="0"/>
      <c r="TAV201" s="0"/>
      <c r="TAW201" s="0"/>
      <c r="TAX201" s="0"/>
      <c r="TAY201" s="0"/>
      <c r="TAZ201" s="0"/>
      <c r="TBA201" s="0"/>
      <c r="TBB201" s="0"/>
      <c r="TBC201" s="0"/>
      <c r="TBD201" s="0"/>
      <c r="TBE201" s="0"/>
      <c r="TBF201" s="0"/>
      <c r="TBG201" s="0"/>
      <c r="TBH201" s="0"/>
      <c r="TBI201" s="0"/>
      <c r="TBJ201" s="0"/>
      <c r="TBK201" s="0"/>
      <c r="TBL201" s="0"/>
      <c r="TBM201" s="0"/>
      <c r="TBN201" s="0"/>
      <c r="TBO201" s="0"/>
      <c r="TBP201" s="0"/>
      <c r="TBQ201" s="0"/>
      <c r="TBR201" s="0"/>
      <c r="TBS201" s="0"/>
      <c r="TBT201" s="0"/>
      <c r="TBU201" s="0"/>
      <c r="TBV201" s="0"/>
      <c r="TBW201" s="0"/>
      <c r="TBX201" s="0"/>
      <c r="TBY201" s="0"/>
      <c r="TBZ201" s="0"/>
      <c r="TCA201" s="0"/>
      <c r="TCB201" s="0"/>
      <c r="TCC201" s="0"/>
      <c r="TCD201" s="0"/>
      <c r="TCE201" s="0"/>
      <c r="TCF201" s="0"/>
      <c r="TCG201" s="0"/>
      <c r="TCH201" s="0"/>
      <c r="TCI201" s="0"/>
      <c r="TCJ201" s="0"/>
      <c r="TCK201" s="0"/>
      <c r="TCL201" s="0"/>
      <c r="TCM201" s="0"/>
      <c r="TCN201" s="0"/>
      <c r="TCO201" s="0"/>
      <c r="TCP201" s="0"/>
      <c r="TCQ201" s="0"/>
      <c r="TCR201" s="0"/>
      <c r="TCS201" s="0"/>
      <c r="TCT201" s="0"/>
      <c r="TCU201" s="0"/>
      <c r="TCV201" s="0"/>
      <c r="TCW201" s="0"/>
      <c r="TCX201" s="0"/>
      <c r="TCY201" s="0"/>
      <c r="TCZ201" s="0"/>
      <c r="TDA201" s="0"/>
      <c r="TDB201" s="0"/>
      <c r="TDC201" s="0"/>
      <c r="TDD201" s="0"/>
      <c r="TDE201" s="0"/>
      <c r="TDF201" s="0"/>
      <c r="TDG201" s="0"/>
      <c r="TDH201" s="0"/>
      <c r="TDI201" s="0"/>
      <c r="TDJ201" s="0"/>
      <c r="TDK201" s="0"/>
      <c r="TDL201" s="0"/>
      <c r="TDM201" s="0"/>
      <c r="TDN201" s="0"/>
      <c r="TDO201" s="0"/>
      <c r="TDP201" s="0"/>
      <c r="TDQ201" s="0"/>
      <c r="TDR201" s="0"/>
      <c r="TDS201" s="0"/>
      <c r="TDT201" s="0"/>
      <c r="TDU201" s="0"/>
      <c r="TDV201" s="0"/>
      <c r="TDW201" s="0"/>
      <c r="TDX201" s="0"/>
      <c r="TDY201" s="0"/>
      <c r="TDZ201" s="0"/>
      <c r="TEA201" s="0"/>
      <c r="TEB201" s="0"/>
      <c r="TEC201" s="0"/>
      <c r="TED201" s="0"/>
      <c r="TEE201" s="0"/>
      <c r="TEF201" s="0"/>
      <c r="TEG201" s="0"/>
      <c r="TEH201" s="0"/>
      <c r="TEI201" s="0"/>
      <c r="TEJ201" s="0"/>
      <c r="TEK201" s="0"/>
      <c r="TEL201" s="0"/>
      <c r="TEM201" s="0"/>
      <c r="TEN201" s="0"/>
      <c r="TEO201" s="0"/>
      <c r="TEP201" s="0"/>
      <c r="TEQ201" s="0"/>
      <c r="TER201" s="0"/>
      <c r="TES201" s="0"/>
      <c r="TET201" s="0"/>
      <c r="TEU201" s="0"/>
      <c r="TEV201" s="0"/>
      <c r="TEW201" s="0"/>
      <c r="TEX201" s="0"/>
      <c r="TEY201" s="0"/>
      <c r="TEZ201" s="0"/>
      <c r="TFA201" s="0"/>
      <c r="TFB201" s="0"/>
      <c r="TFC201" s="0"/>
      <c r="TFD201" s="0"/>
      <c r="TFE201" s="0"/>
      <c r="TFF201" s="0"/>
      <c r="TFG201" s="0"/>
      <c r="TFH201" s="0"/>
      <c r="TFI201" s="0"/>
      <c r="TFJ201" s="0"/>
      <c r="TFK201" s="0"/>
      <c r="TFL201" s="0"/>
      <c r="TFM201" s="0"/>
      <c r="TFN201" s="0"/>
      <c r="TFO201" s="0"/>
      <c r="TFP201" s="0"/>
      <c r="TFQ201" s="0"/>
      <c r="TFR201" s="0"/>
      <c r="TFS201" s="0"/>
      <c r="TFT201" s="0"/>
      <c r="TFU201" s="0"/>
      <c r="TFV201" s="0"/>
      <c r="TFW201" s="0"/>
      <c r="TFX201" s="0"/>
      <c r="TFY201" s="0"/>
      <c r="TFZ201" s="0"/>
      <c r="TGA201" s="0"/>
      <c r="TGB201" s="0"/>
      <c r="TGC201" s="0"/>
      <c r="TGD201" s="0"/>
      <c r="TGE201" s="0"/>
      <c r="TGF201" s="0"/>
      <c r="TGG201" s="0"/>
      <c r="TGH201" s="0"/>
      <c r="TGI201" s="0"/>
      <c r="TGJ201" s="0"/>
      <c r="TGK201" s="0"/>
      <c r="TGL201" s="0"/>
      <c r="TGM201" s="0"/>
      <c r="TGN201" s="0"/>
      <c r="TGO201" s="0"/>
      <c r="TGP201" s="0"/>
      <c r="TGQ201" s="0"/>
      <c r="TGR201" s="0"/>
      <c r="TGS201" s="0"/>
      <c r="TGT201" s="0"/>
      <c r="TGU201" s="0"/>
      <c r="TGV201" s="0"/>
      <c r="TGW201" s="0"/>
      <c r="TGX201" s="0"/>
      <c r="TGY201" s="0"/>
      <c r="TGZ201" s="0"/>
      <c r="THA201" s="0"/>
      <c r="THB201" s="0"/>
      <c r="THC201" s="0"/>
      <c r="THD201" s="0"/>
      <c r="THE201" s="0"/>
      <c r="THF201" s="0"/>
      <c r="THG201" s="0"/>
      <c r="THH201" s="0"/>
      <c r="THI201" s="0"/>
      <c r="THJ201" s="0"/>
      <c r="THK201" s="0"/>
      <c r="THL201" s="0"/>
      <c r="THM201" s="0"/>
      <c r="THN201" s="0"/>
      <c r="THO201" s="0"/>
      <c r="THP201" s="0"/>
      <c r="THQ201" s="0"/>
      <c r="THR201" s="0"/>
      <c r="THS201" s="0"/>
      <c r="THT201" s="0"/>
      <c r="THU201" s="0"/>
      <c r="THV201" s="0"/>
      <c r="THW201" s="0"/>
      <c r="THX201" s="0"/>
      <c r="THY201" s="0"/>
      <c r="THZ201" s="0"/>
      <c r="TIA201" s="0"/>
      <c r="TIB201" s="0"/>
      <c r="TIC201" s="0"/>
      <c r="TID201" s="0"/>
      <c r="TIE201" s="0"/>
      <c r="TIF201" s="0"/>
      <c r="TIG201" s="0"/>
      <c r="TIH201" s="0"/>
      <c r="TII201" s="0"/>
      <c r="TIJ201" s="0"/>
      <c r="TIK201" s="0"/>
      <c r="TIL201" s="0"/>
      <c r="TIM201" s="0"/>
      <c r="TIN201" s="0"/>
      <c r="TIO201" s="0"/>
      <c r="TIP201" s="0"/>
      <c r="TIQ201" s="0"/>
      <c r="TIR201" s="0"/>
      <c r="TIS201" s="0"/>
      <c r="TIT201" s="0"/>
      <c r="TIU201" s="0"/>
      <c r="TIV201" s="0"/>
      <c r="TIW201" s="0"/>
      <c r="TIX201" s="0"/>
      <c r="TIY201" s="0"/>
      <c r="TIZ201" s="0"/>
      <c r="TJA201" s="0"/>
      <c r="TJB201" s="0"/>
      <c r="TJC201" s="0"/>
      <c r="TJD201" s="0"/>
      <c r="TJE201" s="0"/>
      <c r="TJF201" s="0"/>
      <c r="TJG201" s="0"/>
      <c r="TJH201" s="0"/>
      <c r="TJI201" s="0"/>
      <c r="TJJ201" s="0"/>
      <c r="TJK201" s="0"/>
      <c r="TJL201" s="0"/>
      <c r="TJM201" s="0"/>
      <c r="TJN201" s="0"/>
      <c r="TJO201" s="0"/>
      <c r="TJP201" s="0"/>
      <c r="TJQ201" s="0"/>
      <c r="TJR201" s="0"/>
      <c r="TJS201" s="0"/>
      <c r="TJT201" s="0"/>
      <c r="TJU201" s="0"/>
      <c r="TJV201" s="0"/>
      <c r="TJW201" s="0"/>
      <c r="TJX201" s="0"/>
      <c r="TJY201" s="0"/>
      <c r="TJZ201" s="0"/>
      <c r="TKA201" s="0"/>
      <c r="TKB201" s="0"/>
      <c r="TKC201" s="0"/>
      <c r="TKD201" s="0"/>
      <c r="TKE201" s="0"/>
      <c r="TKF201" s="0"/>
      <c r="TKG201" s="0"/>
      <c r="TKH201" s="0"/>
      <c r="TKI201" s="0"/>
      <c r="TKJ201" s="0"/>
      <c r="TKK201" s="0"/>
      <c r="TKL201" s="0"/>
      <c r="TKM201" s="0"/>
      <c r="TKN201" s="0"/>
      <c r="TKO201" s="0"/>
      <c r="TKP201" s="0"/>
      <c r="TKQ201" s="0"/>
      <c r="TKR201" s="0"/>
      <c r="TKS201" s="0"/>
      <c r="TKT201" s="0"/>
      <c r="TKU201" s="0"/>
      <c r="TKV201" s="0"/>
      <c r="TKW201" s="0"/>
      <c r="TKX201" s="0"/>
      <c r="TKY201" s="0"/>
      <c r="TKZ201" s="0"/>
      <c r="TLA201" s="0"/>
      <c r="TLB201" s="0"/>
      <c r="TLC201" s="0"/>
      <c r="TLD201" s="0"/>
      <c r="TLE201" s="0"/>
      <c r="TLF201" s="0"/>
      <c r="TLG201" s="0"/>
      <c r="TLH201" s="0"/>
      <c r="TLI201" s="0"/>
      <c r="TLJ201" s="0"/>
      <c r="TLK201" s="0"/>
      <c r="TLL201" s="0"/>
      <c r="TLM201" s="0"/>
      <c r="TLN201" s="0"/>
      <c r="TLO201" s="0"/>
      <c r="TLP201" s="0"/>
      <c r="TLQ201" s="0"/>
      <c r="TLR201" s="0"/>
      <c r="TLS201" s="0"/>
      <c r="TLT201" s="0"/>
      <c r="TLU201" s="0"/>
      <c r="TLV201" s="0"/>
      <c r="TLW201" s="0"/>
      <c r="TLX201" s="0"/>
      <c r="TLY201" s="0"/>
      <c r="TLZ201" s="0"/>
      <c r="TMA201" s="0"/>
      <c r="TMB201" s="0"/>
      <c r="TMC201" s="0"/>
      <c r="TMD201" s="0"/>
      <c r="TME201" s="0"/>
      <c r="TMF201" s="0"/>
      <c r="TMG201" s="0"/>
      <c r="TMH201" s="0"/>
      <c r="TMI201" s="0"/>
      <c r="TMJ201" s="0"/>
      <c r="TMK201" s="0"/>
      <c r="TML201" s="0"/>
      <c r="TMM201" s="0"/>
      <c r="TMN201" s="0"/>
      <c r="TMO201" s="0"/>
      <c r="TMP201" s="0"/>
      <c r="TMQ201" s="0"/>
      <c r="TMR201" s="0"/>
      <c r="TMS201" s="0"/>
      <c r="TMT201" s="0"/>
      <c r="TMU201" s="0"/>
      <c r="TMV201" s="0"/>
      <c r="TMW201" s="0"/>
      <c r="TMX201" s="0"/>
      <c r="TMY201" s="0"/>
      <c r="TMZ201" s="0"/>
      <c r="TNA201" s="0"/>
      <c r="TNB201" s="0"/>
      <c r="TNC201" s="0"/>
      <c r="TND201" s="0"/>
      <c r="TNE201" s="0"/>
      <c r="TNF201" s="0"/>
      <c r="TNG201" s="0"/>
      <c r="TNH201" s="0"/>
      <c r="TNI201" s="0"/>
      <c r="TNJ201" s="0"/>
      <c r="TNK201" s="0"/>
      <c r="TNL201" s="0"/>
      <c r="TNM201" s="0"/>
      <c r="TNN201" s="0"/>
      <c r="TNO201" s="0"/>
      <c r="TNP201" s="0"/>
      <c r="TNQ201" s="0"/>
      <c r="TNR201" s="0"/>
      <c r="TNS201" s="0"/>
      <c r="TNT201" s="0"/>
      <c r="TNU201" s="0"/>
      <c r="TNV201" s="0"/>
      <c r="TNW201" s="0"/>
      <c r="TNX201" s="0"/>
      <c r="TNY201" s="0"/>
      <c r="TNZ201" s="0"/>
      <c r="TOA201" s="0"/>
      <c r="TOB201" s="0"/>
      <c r="TOC201" s="0"/>
      <c r="TOD201" s="0"/>
      <c r="TOE201" s="0"/>
      <c r="TOF201" s="0"/>
      <c r="TOG201" s="0"/>
      <c r="TOH201" s="0"/>
      <c r="TOI201" s="0"/>
      <c r="TOJ201" s="0"/>
      <c r="TOK201" s="0"/>
      <c r="TOL201" s="0"/>
      <c r="TOM201" s="0"/>
      <c r="TON201" s="0"/>
      <c r="TOO201" s="0"/>
      <c r="TOP201" s="0"/>
      <c r="TOQ201" s="0"/>
      <c r="TOR201" s="0"/>
      <c r="TOS201" s="0"/>
      <c r="TOT201" s="0"/>
      <c r="TOU201" s="0"/>
      <c r="TOV201" s="0"/>
      <c r="TOW201" s="0"/>
      <c r="TOX201" s="0"/>
      <c r="TOY201" s="0"/>
      <c r="TOZ201" s="0"/>
      <c r="TPA201" s="0"/>
      <c r="TPB201" s="0"/>
      <c r="TPC201" s="0"/>
      <c r="TPD201" s="0"/>
      <c r="TPE201" s="0"/>
      <c r="TPF201" s="0"/>
      <c r="TPG201" s="0"/>
      <c r="TPH201" s="0"/>
      <c r="TPI201" s="0"/>
      <c r="TPJ201" s="0"/>
      <c r="TPK201" s="0"/>
      <c r="TPL201" s="0"/>
      <c r="TPM201" s="0"/>
      <c r="TPN201" s="0"/>
      <c r="TPO201" s="0"/>
      <c r="TPP201" s="0"/>
      <c r="TPQ201" s="0"/>
      <c r="TPR201" s="0"/>
      <c r="TPS201" s="0"/>
      <c r="TPT201" s="0"/>
      <c r="TPU201" s="0"/>
      <c r="TPV201" s="0"/>
      <c r="TPW201" s="0"/>
      <c r="TPX201" s="0"/>
      <c r="TPY201" s="0"/>
      <c r="TPZ201" s="0"/>
      <c r="TQA201" s="0"/>
      <c r="TQB201" s="0"/>
      <c r="TQC201" s="0"/>
      <c r="TQD201" s="0"/>
      <c r="TQE201" s="0"/>
      <c r="TQF201" s="0"/>
      <c r="TQG201" s="0"/>
      <c r="TQH201" s="0"/>
      <c r="TQI201" s="0"/>
      <c r="TQJ201" s="0"/>
      <c r="TQK201" s="0"/>
      <c r="TQL201" s="0"/>
      <c r="TQM201" s="0"/>
      <c r="TQN201" s="0"/>
      <c r="TQO201" s="0"/>
      <c r="TQP201" s="0"/>
      <c r="TQQ201" s="0"/>
      <c r="TQR201" s="0"/>
      <c r="TQS201" s="0"/>
      <c r="TQT201" s="0"/>
      <c r="TQU201" s="0"/>
      <c r="TQV201" s="0"/>
      <c r="TQW201" s="0"/>
      <c r="TQX201" s="0"/>
      <c r="TQY201" s="0"/>
      <c r="TQZ201" s="0"/>
      <c r="TRA201" s="0"/>
      <c r="TRB201" s="0"/>
      <c r="TRC201" s="0"/>
      <c r="TRD201" s="0"/>
      <c r="TRE201" s="0"/>
      <c r="TRF201" s="0"/>
      <c r="TRG201" s="0"/>
      <c r="TRH201" s="0"/>
      <c r="TRI201" s="0"/>
      <c r="TRJ201" s="0"/>
      <c r="TRK201" s="0"/>
      <c r="TRL201" s="0"/>
      <c r="TRM201" s="0"/>
      <c r="TRN201" s="0"/>
      <c r="TRO201" s="0"/>
      <c r="TRP201" s="0"/>
      <c r="TRQ201" s="0"/>
      <c r="TRR201" s="0"/>
      <c r="TRS201" s="0"/>
      <c r="TRT201" s="0"/>
      <c r="TRU201" s="0"/>
      <c r="TRV201" s="0"/>
      <c r="TRW201" s="0"/>
      <c r="TRX201" s="0"/>
      <c r="TRY201" s="0"/>
      <c r="TRZ201" s="0"/>
      <c r="TSA201" s="0"/>
      <c r="TSB201" s="0"/>
      <c r="TSC201" s="0"/>
      <c r="TSD201" s="0"/>
      <c r="TSE201" s="0"/>
      <c r="TSF201" s="0"/>
      <c r="TSG201" s="0"/>
      <c r="TSH201" s="0"/>
      <c r="TSI201" s="0"/>
      <c r="TSJ201" s="0"/>
      <c r="TSK201" s="0"/>
      <c r="TSL201" s="0"/>
      <c r="TSM201" s="0"/>
      <c r="TSN201" s="0"/>
      <c r="TSO201" s="0"/>
      <c r="TSP201" s="0"/>
      <c r="TSQ201" s="0"/>
      <c r="TSR201" s="0"/>
      <c r="TSS201" s="0"/>
      <c r="TST201" s="0"/>
      <c r="TSU201" s="0"/>
      <c r="TSV201" s="0"/>
      <c r="TSW201" s="0"/>
      <c r="TSX201" s="0"/>
      <c r="TSY201" s="0"/>
      <c r="TSZ201" s="0"/>
      <c r="TTA201" s="0"/>
      <c r="TTB201" s="0"/>
      <c r="TTC201" s="0"/>
      <c r="TTD201" s="0"/>
      <c r="TTE201" s="0"/>
      <c r="TTF201" s="0"/>
      <c r="TTG201" s="0"/>
      <c r="TTH201" s="0"/>
      <c r="TTI201" s="0"/>
      <c r="TTJ201" s="0"/>
      <c r="TTK201" s="0"/>
      <c r="TTL201" s="0"/>
      <c r="TTM201" s="0"/>
      <c r="TTN201" s="0"/>
      <c r="TTO201" s="0"/>
      <c r="TTP201" s="0"/>
      <c r="TTQ201" s="0"/>
      <c r="TTR201" s="0"/>
      <c r="TTS201" s="0"/>
      <c r="TTT201" s="0"/>
      <c r="TTU201" s="0"/>
      <c r="TTV201" s="0"/>
      <c r="TTW201" s="0"/>
      <c r="TTX201" s="0"/>
      <c r="TTY201" s="0"/>
      <c r="TTZ201" s="0"/>
      <c r="TUA201" s="0"/>
      <c r="TUB201" s="0"/>
      <c r="TUC201" s="0"/>
      <c r="TUD201" s="0"/>
      <c r="TUE201" s="0"/>
      <c r="TUF201" s="0"/>
      <c r="TUG201" s="0"/>
      <c r="TUH201" s="0"/>
      <c r="TUI201" s="0"/>
      <c r="TUJ201" s="0"/>
      <c r="TUK201" s="0"/>
      <c r="TUL201" s="0"/>
      <c r="TUM201" s="0"/>
      <c r="TUN201" s="0"/>
      <c r="TUO201" s="0"/>
      <c r="TUP201" s="0"/>
      <c r="TUQ201" s="0"/>
      <c r="TUR201" s="0"/>
      <c r="TUS201" s="0"/>
      <c r="TUT201" s="0"/>
      <c r="TUU201" s="0"/>
      <c r="TUV201" s="0"/>
      <c r="TUW201" s="0"/>
      <c r="TUX201" s="0"/>
      <c r="TUY201" s="0"/>
      <c r="TUZ201" s="0"/>
      <c r="TVA201" s="0"/>
      <c r="TVB201" s="0"/>
      <c r="TVC201" s="0"/>
      <c r="TVD201" s="0"/>
      <c r="TVE201" s="0"/>
      <c r="TVF201" s="0"/>
      <c r="TVG201" s="0"/>
      <c r="TVH201" s="0"/>
      <c r="TVI201" s="0"/>
      <c r="TVJ201" s="0"/>
      <c r="TVK201" s="0"/>
      <c r="TVL201" s="0"/>
      <c r="TVM201" s="0"/>
      <c r="TVN201" s="0"/>
      <c r="TVO201" s="0"/>
      <c r="TVP201" s="0"/>
      <c r="TVQ201" s="0"/>
      <c r="TVR201" s="0"/>
      <c r="TVS201" s="0"/>
      <c r="TVT201" s="0"/>
      <c r="TVU201" s="0"/>
      <c r="TVV201" s="0"/>
      <c r="TVW201" s="0"/>
      <c r="TVX201" s="0"/>
      <c r="TVY201" s="0"/>
      <c r="TVZ201" s="0"/>
      <c r="TWA201" s="0"/>
      <c r="TWB201" s="0"/>
      <c r="TWC201" s="0"/>
      <c r="TWD201" s="0"/>
      <c r="TWE201" s="0"/>
      <c r="TWF201" s="0"/>
      <c r="TWG201" s="0"/>
      <c r="TWH201" s="0"/>
      <c r="TWI201" s="0"/>
      <c r="TWJ201" s="0"/>
      <c r="TWK201" s="0"/>
      <c r="TWL201" s="0"/>
      <c r="TWM201" s="0"/>
      <c r="TWN201" s="0"/>
      <c r="TWO201" s="0"/>
      <c r="TWP201" s="0"/>
      <c r="TWQ201" s="0"/>
      <c r="TWR201" s="0"/>
      <c r="TWS201" s="0"/>
      <c r="TWT201" s="0"/>
      <c r="TWU201" s="0"/>
      <c r="TWV201" s="0"/>
      <c r="TWW201" s="0"/>
      <c r="TWX201" s="0"/>
      <c r="TWY201" s="0"/>
      <c r="TWZ201" s="0"/>
      <c r="TXA201" s="0"/>
      <c r="TXB201" s="0"/>
      <c r="TXC201" s="0"/>
      <c r="TXD201" s="0"/>
      <c r="TXE201" s="0"/>
      <c r="TXF201" s="0"/>
      <c r="TXG201" s="0"/>
      <c r="TXH201" s="0"/>
      <c r="TXI201" s="0"/>
      <c r="TXJ201" s="0"/>
      <c r="TXK201" s="0"/>
      <c r="TXL201" s="0"/>
      <c r="TXM201" s="0"/>
      <c r="TXN201" s="0"/>
      <c r="TXO201" s="0"/>
      <c r="TXP201" s="0"/>
      <c r="TXQ201" s="0"/>
      <c r="TXR201" s="0"/>
      <c r="TXS201" s="0"/>
      <c r="TXT201" s="0"/>
      <c r="TXU201" s="0"/>
      <c r="TXV201" s="0"/>
      <c r="TXW201" s="0"/>
      <c r="TXX201" s="0"/>
      <c r="TXY201" s="0"/>
      <c r="TXZ201" s="0"/>
      <c r="TYA201" s="0"/>
      <c r="TYB201" s="0"/>
      <c r="TYC201" s="0"/>
      <c r="TYD201" s="0"/>
      <c r="TYE201" s="0"/>
      <c r="TYF201" s="0"/>
      <c r="TYG201" s="0"/>
      <c r="TYH201" s="0"/>
      <c r="TYI201" s="0"/>
      <c r="TYJ201" s="0"/>
      <c r="TYK201" s="0"/>
      <c r="TYL201" s="0"/>
      <c r="TYM201" s="0"/>
      <c r="TYN201" s="0"/>
      <c r="TYO201" s="0"/>
      <c r="TYP201" s="0"/>
      <c r="TYQ201" s="0"/>
      <c r="TYR201" s="0"/>
      <c r="TYS201" s="0"/>
      <c r="TYT201" s="0"/>
      <c r="TYU201" s="0"/>
      <c r="TYV201" s="0"/>
      <c r="TYW201" s="0"/>
      <c r="TYX201" s="0"/>
      <c r="TYY201" s="0"/>
      <c r="TYZ201" s="0"/>
      <c r="TZA201" s="0"/>
      <c r="TZB201" s="0"/>
      <c r="TZC201" s="0"/>
      <c r="TZD201" s="0"/>
      <c r="TZE201" s="0"/>
      <c r="TZF201" s="0"/>
      <c r="TZG201" s="0"/>
      <c r="TZH201" s="0"/>
      <c r="TZI201" s="0"/>
      <c r="TZJ201" s="0"/>
      <c r="TZK201" s="0"/>
      <c r="TZL201" s="0"/>
      <c r="TZM201" s="0"/>
      <c r="TZN201" s="0"/>
      <c r="TZO201" s="0"/>
      <c r="TZP201" s="0"/>
      <c r="TZQ201" s="0"/>
      <c r="TZR201" s="0"/>
      <c r="TZS201" s="0"/>
      <c r="TZT201" s="0"/>
      <c r="TZU201" s="0"/>
      <c r="TZV201" s="0"/>
      <c r="TZW201" s="0"/>
      <c r="TZX201" s="0"/>
      <c r="TZY201" s="0"/>
      <c r="TZZ201" s="0"/>
      <c r="UAA201" s="0"/>
      <c r="UAB201" s="0"/>
      <c r="UAC201" s="0"/>
      <c r="UAD201" s="0"/>
      <c r="UAE201" s="0"/>
      <c r="UAF201" s="0"/>
      <c r="UAG201" s="0"/>
      <c r="UAH201" s="0"/>
      <c r="UAI201" s="0"/>
      <c r="UAJ201" s="0"/>
      <c r="UAK201" s="0"/>
      <c r="UAL201" s="0"/>
      <c r="UAM201" s="0"/>
      <c r="UAN201" s="0"/>
      <c r="UAO201" s="0"/>
      <c r="UAP201" s="0"/>
      <c r="UAQ201" s="0"/>
      <c r="UAR201" s="0"/>
      <c r="UAS201" s="0"/>
      <c r="UAT201" s="0"/>
      <c r="UAU201" s="0"/>
      <c r="UAV201" s="0"/>
      <c r="UAW201" s="0"/>
      <c r="UAX201" s="0"/>
      <c r="UAY201" s="0"/>
      <c r="UAZ201" s="0"/>
      <c r="UBA201" s="0"/>
      <c r="UBB201" s="0"/>
      <c r="UBC201" s="0"/>
      <c r="UBD201" s="0"/>
      <c r="UBE201" s="0"/>
      <c r="UBF201" s="0"/>
      <c r="UBG201" s="0"/>
      <c r="UBH201" s="0"/>
      <c r="UBI201" s="0"/>
      <c r="UBJ201" s="0"/>
      <c r="UBK201" s="0"/>
      <c r="UBL201" s="0"/>
      <c r="UBM201" s="0"/>
      <c r="UBN201" s="0"/>
      <c r="UBO201" s="0"/>
      <c r="UBP201" s="0"/>
      <c r="UBQ201" s="0"/>
      <c r="UBR201" s="0"/>
      <c r="UBS201" s="0"/>
      <c r="UBT201" s="0"/>
      <c r="UBU201" s="0"/>
      <c r="UBV201" s="0"/>
      <c r="UBW201" s="0"/>
      <c r="UBX201" s="0"/>
      <c r="UBY201" s="0"/>
      <c r="UBZ201" s="0"/>
      <c r="UCA201" s="0"/>
      <c r="UCB201" s="0"/>
      <c r="UCC201" s="0"/>
      <c r="UCD201" s="0"/>
      <c r="UCE201" s="0"/>
      <c r="UCF201" s="0"/>
      <c r="UCG201" s="0"/>
      <c r="UCH201" s="0"/>
      <c r="UCI201" s="0"/>
      <c r="UCJ201" s="0"/>
      <c r="UCK201" s="0"/>
      <c r="UCL201" s="0"/>
      <c r="UCM201" s="0"/>
      <c r="UCN201" s="0"/>
      <c r="UCO201" s="0"/>
      <c r="UCP201" s="0"/>
      <c r="UCQ201" s="0"/>
      <c r="UCR201" s="0"/>
      <c r="UCS201" s="0"/>
      <c r="UCT201" s="0"/>
      <c r="UCU201" s="0"/>
      <c r="UCV201" s="0"/>
      <c r="UCW201" s="0"/>
      <c r="UCX201" s="0"/>
      <c r="UCY201" s="0"/>
      <c r="UCZ201" s="0"/>
      <c r="UDA201" s="0"/>
      <c r="UDB201" s="0"/>
      <c r="UDC201" s="0"/>
      <c r="UDD201" s="0"/>
      <c r="UDE201" s="0"/>
      <c r="UDF201" s="0"/>
      <c r="UDG201" s="0"/>
      <c r="UDH201" s="0"/>
      <c r="UDI201" s="0"/>
      <c r="UDJ201" s="0"/>
      <c r="UDK201" s="0"/>
      <c r="UDL201" s="0"/>
      <c r="UDM201" s="0"/>
      <c r="UDN201" s="0"/>
      <c r="UDO201" s="0"/>
      <c r="UDP201" s="0"/>
      <c r="UDQ201" s="0"/>
      <c r="UDR201" s="0"/>
      <c r="UDS201" s="0"/>
      <c r="UDT201" s="0"/>
      <c r="UDU201" s="0"/>
      <c r="UDV201" s="0"/>
      <c r="UDW201" s="0"/>
      <c r="UDX201" s="0"/>
      <c r="UDY201" s="0"/>
      <c r="UDZ201" s="0"/>
      <c r="UEA201" s="0"/>
      <c r="UEB201" s="0"/>
      <c r="UEC201" s="0"/>
      <c r="UED201" s="0"/>
      <c r="UEE201" s="0"/>
      <c r="UEF201" s="0"/>
      <c r="UEG201" s="0"/>
      <c r="UEH201" s="0"/>
      <c r="UEI201" s="0"/>
      <c r="UEJ201" s="0"/>
      <c r="UEK201" s="0"/>
      <c r="UEL201" s="0"/>
      <c r="UEM201" s="0"/>
      <c r="UEN201" s="0"/>
      <c r="UEO201" s="0"/>
      <c r="UEP201" s="0"/>
      <c r="UEQ201" s="0"/>
      <c r="UER201" s="0"/>
      <c r="UES201" s="0"/>
      <c r="UET201" s="0"/>
      <c r="UEU201" s="0"/>
      <c r="UEV201" s="0"/>
      <c r="UEW201" s="0"/>
      <c r="UEX201" s="0"/>
      <c r="UEY201" s="0"/>
      <c r="UEZ201" s="0"/>
      <c r="UFA201" s="0"/>
      <c r="UFB201" s="0"/>
      <c r="UFC201" s="0"/>
      <c r="UFD201" s="0"/>
      <c r="UFE201" s="0"/>
      <c r="UFF201" s="0"/>
      <c r="UFG201" s="0"/>
      <c r="UFH201" s="0"/>
      <c r="UFI201" s="0"/>
      <c r="UFJ201" s="0"/>
      <c r="UFK201" s="0"/>
      <c r="UFL201" s="0"/>
      <c r="UFM201" s="0"/>
      <c r="UFN201" s="0"/>
      <c r="UFO201" s="0"/>
      <c r="UFP201" s="0"/>
      <c r="UFQ201" s="0"/>
      <c r="UFR201" s="0"/>
      <c r="UFS201" s="0"/>
      <c r="UFT201" s="0"/>
      <c r="UFU201" s="0"/>
      <c r="UFV201" s="0"/>
      <c r="UFW201" s="0"/>
      <c r="UFX201" s="0"/>
      <c r="UFY201" s="0"/>
      <c r="UFZ201" s="0"/>
      <c r="UGA201" s="0"/>
      <c r="UGB201" s="0"/>
      <c r="UGC201" s="0"/>
      <c r="UGD201" s="0"/>
      <c r="UGE201" s="0"/>
      <c r="UGF201" s="0"/>
      <c r="UGG201" s="0"/>
      <c r="UGH201" s="0"/>
      <c r="UGI201" s="0"/>
      <c r="UGJ201" s="0"/>
      <c r="UGK201" s="0"/>
      <c r="UGL201" s="0"/>
      <c r="UGM201" s="0"/>
      <c r="UGN201" s="0"/>
      <c r="UGO201" s="0"/>
      <c r="UGP201" s="0"/>
      <c r="UGQ201" s="0"/>
      <c r="UGR201" s="0"/>
      <c r="UGS201" s="0"/>
      <c r="UGT201" s="0"/>
      <c r="UGU201" s="0"/>
      <c r="UGV201" s="0"/>
      <c r="UGW201" s="0"/>
      <c r="UGX201" s="0"/>
      <c r="UGY201" s="0"/>
      <c r="UGZ201" s="0"/>
      <c r="UHA201" s="0"/>
      <c r="UHB201" s="0"/>
      <c r="UHC201" s="0"/>
      <c r="UHD201" s="0"/>
      <c r="UHE201" s="0"/>
      <c r="UHF201" s="0"/>
      <c r="UHG201" s="0"/>
      <c r="UHH201" s="0"/>
      <c r="UHI201" s="0"/>
      <c r="UHJ201" s="0"/>
      <c r="UHK201" s="0"/>
      <c r="UHL201" s="0"/>
      <c r="UHM201" s="0"/>
      <c r="UHN201" s="0"/>
      <c r="UHO201" s="0"/>
      <c r="UHP201" s="0"/>
      <c r="UHQ201" s="0"/>
      <c r="UHR201" s="0"/>
      <c r="UHS201" s="0"/>
      <c r="UHT201" s="0"/>
      <c r="UHU201" s="0"/>
      <c r="UHV201" s="0"/>
      <c r="UHW201" s="0"/>
      <c r="UHX201" s="0"/>
      <c r="UHY201" s="0"/>
      <c r="UHZ201" s="0"/>
      <c r="UIA201" s="0"/>
      <c r="UIB201" s="0"/>
      <c r="UIC201" s="0"/>
      <c r="UID201" s="0"/>
      <c r="UIE201" s="0"/>
      <c r="UIF201" s="0"/>
      <c r="UIG201" s="0"/>
      <c r="UIH201" s="0"/>
      <c r="UII201" s="0"/>
      <c r="UIJ201" s="0"/>
      <c r="UIK201" s="0"/>
      <c r="UIL201" s="0"/>
      <c r="UIM201" s="0"/>
      <c r="UIN201" s="0"/>
      <c r="UIO201" s="0"/>
      <c r="UIP201" s="0"/>
      <c r="UIQ201" s="0"/>
      <c r="UIR201" s="0"/>
      <c r="UIS201" s="0"/>
      <c r="UIT201" s="0"/>
      <c r="UIU201" s="0"/>
      <c r="UIV201" s="0"/>
      <c r="UIW201" s="0"/>
      <c r="UIX201" s="0"/>
      <c r="UIY201" s="0"/>
      <c r="UIZ201" s="0"/>
      <c r="UJA201" s="0"/>
      <c r="UJB201" s="0"/>
      <c r="UJC201" s="0"/>
      <c r="UJD201" s="0"/>
      <c r="UJE201" s="0"/>
      <c r="UJF201" s="0"/>
      <c r="UJG201" s="0"/>
      <c r="UJH201" s="0"/>
      <c r="UJI201" s="0"/>
      <c r="UJJ201" s="0"/>
      <c r="UJK201" s="0"/>
      <c r="UJL201" s="0"/>
      <c r="UJM201" s="0"/>
      <c r="UJN201" s="0"/>
      <c r="UJO201" s="0"/>
      <c r="UJP201" s="0"/>
      <c r="UJQ201" s="0"/>
      <c r="UJR201" s="0"/>
      <c r="UJS201" s="0"/>
      <c r="UJT201" s="0"/>
      <c r="UJU201" s="0"/>
      <c r="UJV201" s="0"/>
      <c r="UJW201" s="0"/>
      <c r="UJX201" s="0"/>
      <c r="UJY201" s="0"/>
      <c r="UJZ201" s="0"/>
      <c r="UKA201" s="0"/>
      <c r="UKB201" s="0"/>
      <c r="UKC201" s="0"/>
      <c r="UKD201" s="0"/>
      <c r="UKE201" s="0"/>
      <c r="UKF201" s="0"/>
      <c r="UKG201" s="0"/>
      <c r="UKH201" s="0"/>
      <c r="UKI201" s="0"/>
      <c r="UKJ201" s="0"/>
      <c r="UKK201" s="0"/>
      <c r="UKL201" s="0"/>
      <c r="UKM201" s="0"/>
      <c r="UKN201" s="0"/>
      <c r="UKO201" s="0"/>
      <c r="UKP201" s="0"/>
      <c r="UKQ201" s="0"/>
      <c r="UKR201" s="0"/>
      <c r="UKS201" s="0"/>
      <c r="UKT201" s="0"/>
      <c r="UKU201" s="0"/>
      <c r="UKV201" s="0"/>
      <c r="UKW201" s="0"/>
      <c r="UKX201" s="0"/>
      <c r="UKY201" s="0"/>
      <c r="UKZ201" s="0"/>
      <c r="ULA201" s="0"/>
      <c r="ULB201" s="0"/>
      <c r="ULC201" s="0"/>
      <c r="ULD201" s="0"/>
      <c r="ULE201" s="0"/>
      <c r="ULF201" s="0"/>
      <c r="ULG201" s="0"/>
      <c r="ULH201" s="0"/>
      <c r="ULI201" s="0"/>
      <c r="ULJ201" s="0"/>
      <c r="ULK201" s="0"/>
      <c r="ULL201" s="0"/>
      <c r="ULM201" s="0"/>
      <c r="ULN201" s="0"/>
      <c r="ULO201" s="0"/>
      <c r="ULP201" s="0"/>
      <c r="ULQ201" s="0"/>
      <c r="ULR201" s="0"/>
      <c r="ULS201" s="0"/>
      <c r="ULT201" s="0"/>
      <c r="ULU201" s="0"/>
      <c r="ULV201" s="0"/>
      <c r="ULW201" s="0"/>
      <c r="ULX201" s="0"/>
      <c r="ULY201" s="0"/>
      <c r="ULZ201" s="0"/>
      <c r="UMA201" s="0"/>
      <c r="UMB201" s="0"/>
      <c r="UMC201" s="0"/>
      <c r="UMD201" s="0"/>
      <c r="UME201" s="0"/>
      <c r="UMF201" s="0"/>
      <c r="UMG201" s="0"/>
      <c r="UMH201" s="0"/>
      <c r="UMI201" s="0"/>
      <c r="UMJ201" s="0"/>
      <c r="UMK201" s="0"/>
      <c r="UML201" s="0"/>
      <c r="UMM201" s="0"/>
      <c r="UMN201" s="0"/>
      <c r="UMO201" s="0"/>
      <c r="UMP201" s="0"/>
      <c r="UMQ201" s="0"/>
      <c r="UMR201" s="0"/>
      <c r="UMS201" s="0"/>
      <c r="UMT201" s="0"/>
      <c r="UMU201" s="0"/>
      <c r="UMV201" s="0"/>
      <c r="UMW201" s="0"/>
      <c r="UMX201" s="0"/>
      <c r="UMY201" s="0"/>
      <c r="UMZ201" s="0"/>
      <c r="UNA201" s="0"/>
      <c r="UNB201" s="0"/>
      <c r="UNC201" s="0"/>
      <c r="UND201" s="0"/>
      <c r="UNE201" s="0"/>
      <c r="UNF201" s="0"/>
      <c r="UNG201" s="0"/>
      <c r="UNH201" s="0"/>
      <c r="UNI201" s="0"/>
      <c r="UNJ201" s="0"/>
      <c r="UNK201" s="0"/>
      <c r="UNL201" s="0"/>
      <c r="UNM201" s="0"/>
      <c r="UNN201" s="0"/>
      <c r="UNO201" s="0"/>
      <c r="UNP201" s="0"/>
      <c r="UNQ201" s="0"/>
      <c r="UNR201" s="0"/>
      <c r="UNS201" s="0"/>
      <c r="UNT201" s="0"/>
      <c r="UNU201" s="0"/>
      <c r="UNV201" s="0"/>
      <c r="UNW201" s="0"/>
      <c r="UNX201" s="0"/>
      <c r="UNY201" s="0"/>
      <c r="UNZ201" s="0"/>
      <c r="UOA201" s="0"/>
      <c r="UOB201" s="0"/>
      <c r="UOC201" s="0"/>
      <c r="UOD201" s="0"/>
      <c r="UOE201" s="0"/>
      <c r="UOF201" s="0"/>
      <c r="UOG201" s="0"/>
      <c r="UOH201" s="0"/>
      <c r="UOI201" s="0"/>
      <c r="UOJ201" s="0"/>
      <c r="UOK201" s="0"/>
      <c r="UOL201" s="0"/>
      <c r="UOM201" s="0"/>
      <c r="UON201" s="0"/>
      <c r="UOO201" s="0"/>
      <c r="UOP201" s="0"/>
      <c r="UOQ201" s="0"/>
      <c r="UOR201" s="0"/>
      <c r="UOS201" s="0"/>
      <c r="UOT201" s="0"/>
      <c r="UOU201" s="0"/>
      <c r="UOV201" s="0"/>
      <c r="UOW201" s="0"/>
      <c r="UOX201" s="0"/>
      <c r="UOY201" s="0"/>
      <c r="UOZ201" s="0"/>
      <c r="UPA201" s="0"/>
      <c r="UPB201" s="0"/>
      <c r="UPC201" s="0"/>
      <c r="UPD201" s="0"/>
      <c r="UPE201" s="0"/>
      <c r="UPF201" s="0"/>
      <c r="UPG201" s="0"/>
      <c r="UPH201" s="0"/>
      <c r="UPI201" s="0"/>
      <c r="UPJ201" s="0"/>
      <c r="UPK201" s="0"/>
      <c r="UPL201" s="0"/>
      <c r="UPM201" s="0"/>
      <c r="UPN201" s="0"/>
      <c r="UPO201" s="0"/>
      <c r="UPP201" s="0"/>
      <c r="UPQ201" s="0"/>
      <c r="UPR201" s="0"/>
      <c r="UPS201" s="0"/>
      <c r="UPT201" s="0"/>
      <c r="UPU201" s="0"/>
      <c r="UPV201" s="0"/>
      <c r="UPW201" s="0"/>
      <c r="UPX201" s="0"/>
      <c r="UPY201" s="0"/>
      <c r="UPZ201" s="0"/>
      <c r="UQA201" s="0"/>
      <c r="UQB201" s="0"/>
      <c r="UQC201" s="0"/>
      <c r="UQD201" s="0"/>
      <c r="UQE201" s="0"/>
      <c r="UQF201" s="0"/>
      <c r="UQG201" s="0"/>
      <c r="UQH201" s="0"/>
      <c r="UQI201" s="0"/>
      <c r="UQJ201" s="0"/>
      <c r="UQK201" s="0"/>
      <c r="UQL201" s="0"/>
      <c r="UQM201" s="0"/>
      <c r="UQN201" s="0"/>
      <c r="UQO201" s="0"/>
      <c r="UQP201" s="0"/>
      <c r="UQQ201" s="0"/>
      <c r="UQR201" s="0"/>
      <c r="UQS201" s="0"/>
      <c r="UQT201" s="0"/>
      <c r="UQU201" s="0"/>
      <c r="UQV201" s="0"/>
      <c r="UQW201" s="0"/>
      <c r="UQX201" s="0"/>
      <c r="UQY201" s="0"/>
      <c r="UQZ201" s="0"/>
      <c r="URA201" s="0"/>
      <c r="URB201" s="0"/>
      <c r="URC201" s="0"/>
      <c r="URD201" s="0"/>
      <c r="URE201" s="0"/>
      <c r="URF201" s="0"/>
      <c r="URG201" s="0"/>
      <c r="URH201" s="0"/>
      <c r="URI201" s="0"/>
      <c r="URJ201" s="0"/>
      <c r="URK201" s="0"/>
      <c r="URL201" s="0"/>
      <c r="URM201" s="0"/>
      <c r="URN201" s="0"/>
      <c r="URO201" s="0"/>
      <c r="URP201" s="0"/>
      <c r="URQ201" s="0"/>
      <c r="URR201" s="0"/>
      <c r="URS201" s="0"/>
      <c r="URT201" s="0"/>
      <c r="URU201" s="0"/>
      <c r="URV201" s="0"/>
      <c r="URW201" s="0"/>
      <c r="URX201" s="0"/>
      <c r="URY201" s="0"/>
      <c r="URZ201" s="0"/>
      <c r="USA201" s="0"/>
      <c r="USB201" s="0"/>
      <c r="USC201" s="0"/>
      <c r="USD201" s="0"/>
      <c r="USE201" s="0"/>
      <c r="USF201" s="0"/>
      <c r="USG201" s="0"/>
      <c r="USH201" s="0"/>
      <c r="USI201" s="0"/>
      <c r="USJ201" s="0"/>
      <c r="USK201" s="0"/>
      <c r="USL201" s="0"/>
      <c r="USM201" s="0"/>
      <c r="USN201" s="0"/>
      <c r="USO201" s="0"/>
      <c r="USP201" s="0"/>
      <c r="USQ201" s="0"/>
      <c r="USR201" s="0"/>
      <c r="USS201" s="0"/>
      <c r="UST201" s="0"/>
      <c r="USU201" s="0"/>
      <c r="USV201" s="0"/>
      <c r="USW201" s="0"/>
      <c r="USX201" s="0"/>
      <c r="USY201" s="0"/>
      <c r="USZ201" s="0"/>
      <c r="UTA201" s="0"/>
      <c r="UTB201" s="0"/>
      <c r="UTC201" s="0"/>
      <c r="UTD201" s="0"/>
      <c r="UTE201" s="0"/>
      <c r="UTF201" s="0"/>
      <c r="UTG201" s="0"/>
      <c r="UTH201" s="0"/>
      <c r="UTI201" s="0"/>
      <c r="UTJ201" s="0"/>
      <c r="UTK201" s="0"/>
      <c r="UTL201" s="0"/>
      <c r="UTM201" s="0"/>
      <c r="UTN201" s="0"/>
      <c r="UTO201" s="0"/>
      <c r="UTP201" s="0"/>
      <c r="UTQ201" s="0"/>
      <c r="UTR201" s="0"/>
      <c r="UTS201" s="0"/>
      <c r="UTT201" s="0"/>
      <c r="UTU201" s="0"/>
      <c r="UTV201" s="0"/>
      <c r="UTW201" s="0"/>
      <c r="UTX201" s="0"/>
      <c r="UTY201" s="0"/>
      <c r="UTZ201" s="0"/>
      <c r="UUA201" s="0"/>
      <c r="UUB201" s="0"/>
      <c r="UUC201" s="0"/>
      <c r="UUD201" s="0"/>
      <c r="UUE201" s="0"/>
      <c r="UUF201" s="0"/>
      <c r="UUG201" s="0"/>
      <c r="UUH201" s="0"/>
      <c r="UUI201" s="0"/>
      <c r="UUJ201" s="0"/>
      <c r="UUK201" s="0"/>
      <c r="UUL201" s="0"/>
      <c r="UUM201" s="0"/>
      <c r="UUN201" s="0"/>
      <c r="UUO201" s="0"/>
      <c r="UUP201" s="0"/>
      <c r="UUQ201" s="0"/>
      <c r="UUR201" s="0"/>
      <c r="UUS201" s="0"/>
      <c r="UUT201" s="0"/>
      <c r="UUU201" s="0"/>
      <c r="UUV201" s="0"/>
      <c r="UUW201" s="0"/>
      <c r="UUX201" s="0"/>
      <c r="UUY201" s="0"/>
      <c r="UUZ201" s="0"/>
      <c r="UVA201" s="0"/>
      <c r="UVB201" s="0"/>
      <c r="UVC201" s="0"/>
      <c r="UVD201" s="0"/>
      <c r="UVE201" s="0"/>
      <c r="UVF201" s="0"/>
      <c r="UVG201" s="0"/>
      <c r="UVH201" s="0"/>
      <c r="UVI201" s="0"/>
      <c r="UVJ201" s="0"/>
      <c r="UVK201" s="0"/>
      <c r="UVL201" s="0"/>
      <c r="UVM201" s="0"/>
      <c r="UVN201" s="0"/>
      <c r="UVO201" s="0"/>
      <c r="UVP201" s="0"/>
      <c r="UVQ201" s="0"/>
      <c r="UVR201" s="0"/>
      <c r="UVS201" s="0"/>
      <c r="UVT201" s="0"/>
      <c r="UVU201" s="0"/>
      <c r="UVV201" s="0"/>
      <c r="UVW201" s="0"/>
      <c r="UVX201" s="0"/>
      <c r="UVY201" s="0"/>
      <c r="UVZ201" s="0"/>
      <c r="UWA201" s="0"/>
      <c r="UWB201" s="0"/>
      <c r="UWC201" s="0"/>
      <c r="UWD201" s="0"/>
      <c r="UWE201" s="0"/>
      <c r="UWF201" s="0"/>
      <c r="UWG201" s="0"/>
      <c r="UWH201" s="0"/>
      <c r="UWI201" s="0"/>
      <c r="UWJ201" s="0"/>
      <c r="UWK201" s="0"/>
      <c r="UWL201" s="0"/>
      <c r="UWM201" s="0"/>
      <c r="UWN201" s="0"/>
      <c r="UWO201" s="0"/>
      <c r="UWP201" s="0"/>
      <c r="UWQ201" s="0"/>
      <c r="UWR201" s="0"/>
      <c r="UWS201" s="0"/>
      <c r="UWT201" s="0"/>
      <c r="UWU201" s="0"/>
      <c r="UWV201" s="0"/>
      <c r="UWW201" s="0"/>
      <c r="UWX201" s="0"/>
      <c r="UWY201" s="0"/>
      <c r="UWZ201" s="0"/>
      <c r="UXA201" s="0"/>
      <c r="UXB201" s="0"/>
      <c r="UXC201" s="0"/>
      <c r="UXD201" s="0"/>
      <c r="UXE201" s="0"/>
      <c r="UXF201" s="0"/>
      <c r="UXG201" s="0"/>
      <c r="UXH201" s="0"/>
      <c r="UXI201" s="0"/>
      <c r="UXJ201" s="0"/>
      <c r="UXK201" s="0"/>
      <c r="UXL201" s="0"/>
      <c r="UXM201" s="0"/>
      <c r="UXN201" s="0"/>
      <c r="UXO201" s="0"/>
      <c r="UXP201" s="0"/>
      <c r="UXQ201" s="0"/>
      <c r="UXR201" s="0"/>
      <c r="UXS201" s="0"/>
      <c r="UXT201" s="0"/>
      <c r="UXU201" s="0"/>
      <c r="UXV201" s="0"/>
      <c r="UXW201" s="0"/>
      <c r="UXX201" s="0"/>
      <c r="UXY201" s="0"/>
      <c r="UXZ201" s="0"/>
      <c r="UYA201" s="0"/>
      <c r="UYB201" s="0"/>
      <c r="UYC201" s="0"/>
      <c r="UYD201" s="0"/>
      <c r="UYE201" s="0"/>
      <c r="UYF201" s="0"/>
      <c r="UYG201" s="0"/>
      <c r="UYH201" s="0"/>
      <c r="UYI201" s="0"/>
      <c r="UYJ201" s="0"/>
      <c r="UYK201" s="0"/>
      <c r="UYL201" s="0"/>
      <c r="UYM201" s="0"/>
      <c r="UYN201" s="0"/>
      <c r="UYO201" s="0"/>
      <c r="UYP201" s="0"/>
      <c r="UYQ201" s="0"/>
      <c r="UYR201" s="0"/>
      <c r="UYS201" s="0"/>
      <c r="UYT201" s="0"/>
      <c r="UYU201" s="0"/>
      <c r="UYV201" s="0"/>
      <c r="UYW201" s="0"/>
      <c r="UYX201" s="0"/>
      <c r="UYY201" s="0"/>
      <c r="UYZ201" s="0"/>
      <c r="UZA201" s="0"/>
      <c r="UZB201" s="0"/>
      <c r="UZC201" s="0"/>
      <c r="UZD201" s="0"/>
      <c r="UZE201" s="0"/>
      <c r="UZF201" s="0"/>
      <c r="UZG201" s="0"/>
      <c r="UZH201" s="0"/>
      <c r="UZI201" s="0"/>
      <c r="UZJ201" s="0"/>
      <c r="UZK201" s="0"/>
      <c r="UZL201" s="0"/>
      <c r="UZM201" s="0"/>
      <c r="UZN201" s="0"/>
      <c r="UZO201" s="0"/>
      <c r="UZP201" s="0"/>
      <c r="UZQ201" s="0"/>
      <c r="UZR201" s="0"/>
      <c r="UZS201" s="0"/>
      <c r="UZT201" s="0"/>
      <c r="UZU201" s="0"/>
      <c r="UZV201" s="0"/>
      <c r="UZW201" s="0"/>
      <c r="UZX201" s="0"/>
      <c r="UZY201" s="0"/>
      <c r="UZZ201" s="0"/>
      <c r="VAA201" s="0"/>
      <c r="VAB201" s="0"/>
      <c r="VAC201" s="0"/>
      <c r="VAD201" s="0"/>
      <c r="VAE201" s="0"/>
      <c r="VAF201" s="0"/>
      <c r="VAG201" s="0"/>
      <c r="VAH201" s="0"/>
      <c r="VAI201" s="0"/>
      <c r="VAJ201" s="0"/>
      <c r="VAK201" s="0"/>
      <c r="VAL201" s="0"/>
      <c r="VAM201" s="0"/>
      <c r="VAN201" s="0"/>
      <c r="VAO201" s="0"/>
      <c r="VAP201" s="0"/>
      <c r="VAQ201" s="0"/>
      <c r="VAR201" s="0"/>
      <c r="VAS201" s="0"/>
      <c r="VAT201" s="0"/>
      <c r="VAU201" s="0"/>
      <c r="VAV201" s="0"/>
      <c r="VAW201" s="0"/>
      <c r="VAX201" s="0"/>
      <c r="VAY201" s="0"/>
      <c r="VAZ201" s="0"/>
      <c r="VBA201" s="0"/>
      <c r="VBB201" s="0"/>
      <c r="VBC201" s="0"/>
      <c r="VBD201" s="0"/>
      <c r="VBE201" s="0"/>
      <c r="VBF201" s="0"/>
      <c r="VBG201" s="0"/>
      <c r="VBH201" s="0"/>
      <c r="VBI201" s="0"/>
      <c r="VBJ201" s="0"/>
      <c r="VBK201" s="0"/>
      <c r="VBL201" s="0"/>
      <c r="VBM201" s="0"/>
      <c r="VBN201" s="0"/>
      <c r="VBO201" s="0"/>
      <c r="VBP201" s="0"/>
      <c r="VBQ201" s="0"/>
      <c r="VBR201" s="0"/>
      <c r="VBS201" s="0"/>
      <c r="VBT201" s="0"/>
      <c r="VBU201" s="0"/>
      <c r="VBV201" s="0"/>
      <c r="VBW201" s="0"/>
      <c r="VBX201" s="0"/>
      <c r="VBY201" s="0"/>
      <c r="VBZ201" s="0"/>
      <c r="VCA201" s="0"/>
      <c r="VCB201" s="0"/>
      <c r="VCC201" s="0"/>
      <c r="VCD201" s="0"/>
      <c r="VCE201" s="0"/>
      <c r="VCF201" s="0"/>
      <c r="VCG201" s="0"/>
      <c r="VCH201" s="0"/>
      <c r="VCI201" s="0"/>
      <c r="VCJ201" s="0"/>
      <c r="VCK201" s="0"/>
      <c r="VCL201" s="0"/>
      <c r="VCM201" s="0"/>
      <c r="VCN201" s="0"/>
      <c r="VCO201" s="0"/>
      <c r="VCP201" s="0"/>
      <c r="VCQ201" s="0"/>
      <c r="VCR201" s="0"/>
      <c r="VCS201" s="0"/>
      <c r="VCT201" s="0"/>
      <c r="VCU201" s="0"/>
      <c r="VCV201" s="0"/>
      <c r="VCW201" s="0"/>
      <c r="VCX201" s="0"/>
      <c r="VCY201" s="0"/>
      <c r="VCZ201" s="0"/>
      <c r="VDA201" s="0"/>
      <c r="VDB201" s="0"/>
      <c r="VDC201" s="0"/>
      <c r="VDD201" s="0"/>
      <c r="VDE201" s="0"/>
      <c r="VDF201" s="0"/>
      <c r="VDG201" s="0"/>
      <c r="VDH201" s="0"/>
      <c r="VDI201" s="0"/>
      <c r="VDJ201" s="0"/>
      <c r="VDK201" s="0"/>
      <c r="VDL201" s="0"/>
      <c r="VDM201" s="0"/>
      <c r="VDN201" s="0"/>
      <c r="VDO201" s="0"/>
      <c r="VDP201" s="0"/>
      <c r="VDQ201" s="0"/>
      <c r="VDR201" s="0"/>
      <c r="VDS201" s="0"/>
      <c r="VDT201" s="0"/>
      <c r="VDU201" s="0"/>
      <c r="VDV201" s="0"/>
      <c r="VDW201" s="0"/>
      <c r="VDX201" s="0"/>
      <c r="VDY201" s="0"/>
      <c r="VDZ201" s="0"/>
      <c r="VEA201" s="0"/>
      <c r="VEB201" s="0"/>
      <c r="VEC201" s="0"/>
      <c r="VED201" s="0"/>
      <c r="VEE201" s="0"/>
      <c r="VEF201" s="0"/>
      <c r="VEG201" s="0"/>
      <c r="VEH201" s="0"/>
      <c r="VEI201" s="0"/>
      <c r="VEJ201" s="0"/>
      <c r="VEK201" s="0"/>
      <c r="VEL201" s="0"/>
      <c r="VEM201" s="0"/>
      <c r="VEN201" s="0"/>
      <c r="VEO201" s="0"/>
      <c r="VEP201" s="0"/>
      <c r="VEQ201" s="0"/>
      <c r="VER201" s="0"/>
      <c r="VES201" s="0"/>
      <c r="VET201" s="0"/>
      <c r="VEU201" s="0"/>
      <c r="VEV201" s="0"/>
      <c r="VEW201" s="0"/>
      <c r="VEX201" s="0"/>
      <c r="VEY201" s="0"/>
      <c r="VEZ201" s="0"/>
      <c r="VFA201" s="0"/>
      <c r="VFB201" s="0"/>
      <c r="VFC201" s="0"/>
      <c r="VFD201" s="0"/>
      <c r="VFE201" s="0"/>
      <c r="VFF201" s="0"/>
      <c r="VFG201" s="0"/>
      <c r="VFH201" s="0"/>
      <c r="VFI201" s="0"/>
      <c r="VFJ201" s="0"/>
      <c r="VFK201" s="0"/>
      <c r="VFL201" s="0"/>
      <c r="VFM201" s="0"/>
      <c r="VFN201" s="0"/>
      <c r="VFO201" s="0"/>
      <c r="VFP201" s="0"/>
      <c r="VFQ201" s="0"/>
      <c r="VFR201" s="0"/>
      <c r="VFS201" s="0"/>
      <c r="VFT201" s="0"/>
      <c r="VFU201" s="0"/>
      <c r="VFV201" s="0"/>
      <c r="VFW201" s="0"/>
      <c r="VFX201" s="0"/>
      <c r="VFY201" s="0"/>
      <c r="VFZ201" s="0"/>
      <c r="VGA201" s="0"/>
      <c r="VGB201" s="0"/>
      <c r="VGC201" s="0"/>
      <c r="VGD201" s="0"/>
      <c r="VGE201" s="0"/>
      <c r="VGF201" s="0"/>
      <c r="VGG201" s="0"/>
      <c r="VGH201" s="0"/>
      <c r="VGI201" s="0"/>
      <c r="VGJ201" s="0"/>
      <c r="VGK201" s="0"/>
      <c r="VGL201" s="0"/>
      <c r="VGM201" s="0"/>
      <c r="VGN201" s="0"/>
      <c r="VGO201" s="0"/>
      <c r="VGP201" s="0"/>
      <c r="VGQ201" s="0"/>
      <c r="VGR201" s="0"/>
      <c r="VGS201" s="0"/>
      <c r="VGT201" s="0"/>
      <c r="VGU201" s="0"/>
      <c r="VGV201" s="0"/>
      <c r="VGW201" s="0"/>
      <c r="VGX201" s="0"/>
      <c r="VGY201" s="0"/>
      <c r="VGZ201" s="0"/>
      <c r="VHA201" s="0"/>
      <c r="VHB201" s="0"/>
      <c r="VHC201" s="0"/>
      <c r="VHD201" s="0"/>
      <c r="VHE201" s="0"/>
      <c r="VHF201" s="0"/>
      <c r="VHG201" s="0"/>
      <c r="VHH201" s="0"/>
      <c r="VHI201" s="0"/>
      <c r="VHJ201" s="0"/>
      <c r="VHK201" s="0"/>
      <c r="VHL201" s="0"/>
      <c r="VHM201" s="0"/>
      <c r="VHN201" s="0"/>
      <c r="VHO201" s="0"/>
      <c r="VHP201" s="0"/>
      <c r="VHQ201" s="0"/>
      <c r="VHR201" s="0"/>
      <c r="VHS201" s="0"/>
      <c r="VHT201" s="0"/>
      <c r="VHU201" s="0"/>
      <c r="VHV201" s="0"/>
      <c r="VHW201" s="0"/>
      <c r="VHX201" s="0"/>
      <c r="VHY201" s="0"/>
      <c r="VHZ201" s="0"/>
      <c r="VIA201" s="0"/>
      <c r="VIB201" s="0"/>
      <c r="VIC201" s="0"/>
      <c r="VID201" s="0"/>
      <c r="VIE201" s="0"/>
      <c r="VIF201" s="0"/>
      <c r="VIG201" s="0"/>
      <c r="VIH201" s="0"/>
      <c r="VII201" s="0"/>
      <c r="VIJ201" s="0"/>
      <c r="VIK201" s="0"/>
      <c r="VIL201" s="0"/>
      <c r="VIM201" s="0"/>
      <c r="VIN201" s="0"/>
      <c r="VIO201" s="0"/>
      <c r="VIP201" s="0"/>
      <c r="VIQ201" s="0"/>
      <c r="VIR201" s="0"/>
      <c r="VIS201" s="0"/>
      <c r="VIT201" s="0"/>
      <c r="VIU201" s="0"/>
      <c r="VIV201" s="0"/>
      <c r="VIW201" s="0"/>
      <c r="VIX201" s="0"/>
      <c r="VIY201" s="0"/>
      <c r="VIZ201" s="0"/>
      <c r="VJA201" s="0"/>
      <c r="VJB201" s="0"/>
      <c r="VJC201" s="0"/>
      <c r="VJD201" s="0"/>
      <c r="VJE201" s="0"/>
      <c r="VJF201" s="0"/>
      <c r="VJG201" s="0"/>
      <c r="VJH201" s="0"/>
      <c r="VJI201" s="0"/>
      <c r="VJJ201" s="0"/>
      <c r="VJK201" s="0"/>
      <c r="VJL201" s="0"/>
      <c r="VJM201" s="0"/>
      <c r="VJN201" s="0"/>
      <c r="VJO201" s="0"/>
      <c r="VJP201" s="0"/>
      <c r="VJQ201" s="0"/>
      <c r="VJR201" s="0"/>
      <c r="VJS201" s="0"/>
      <c r="VJT201" s="0"/>
      <c r="VJU201" s="0"/>
      <c r="VJV201" s="0"/>
      <c r="VJW201" s="0"/>
      <c r="VJX201" s="0"/>
      <c r="VJY201" s="0"/>
      <c r="VJZ201" s="0"/>
      <c r="VKA201" s="0"/>
      <c r="VKB201" s="0"/>
      <c r="VKC201" s="0"/>
      <c r="VKD201" s="0"/>
      <c r="VKE201" s="0"/>
      <c r="VKF201" s="0"/>
      <c r="VKG201" s="0"/>
      <c r="VKH201" s="0"/>
      <c r="VKI201" s="0"/>
      <c r="VKJ201" s="0"/>
      <c r="VKK201" s="0"/>
      <c r="VKL201" s="0"/>
      <c r="VKM201" s="0"/>
      <c r="VKN201" s="0"/>
      <c r="VKO201" s="0"/>
      <c r="VKP201" s="0"/>
      <c r="VKQ201" s="0"/>
      <c r="VKR201" s="0"/>
      <c r="VKS201" s="0"/>
      <c r="VKT201" s="0"/>
      <c r="VKU201" s="0"/>
      <c r="VKV201" s="0"/>
      <c r="VKW201" s="0"/>
      <c r="VKX201" s="0"/>
      <c r="VKY201" s="0"/>
      <c r="VKZ201" s="0"/>
      <c r="VLA201" s="0"/>
      <c r="VLB201" s="0"/>
      <c r="VLC201" s="0"/>
      <c r="VLD201" s="0"/>
      <c r="VLE201" s="0"/>
      <c r="VLF201" s="0"/>
      <c r="VLG201" s="0"/>
      <c r="VLH201" s="0"/>
      <c r="VLI201" s="0"/>
      <c r="VLJ201" s="0"/>
      <c r="VLK201" s="0"/>
      <c r="VLL201" s="0"/>
      <c r="VLM201" s="0"/>
      <c r="VLN201" s="0"/>
      <c r="VLO201" s="0"/>
      <c r="VLP201" s="0"/>
      <c r="VLQ201" s="0"/>
      <c r="VLR201" s="0"/>
      <c r="VLS201" s="0"/>
      <c r="VLT201" s="0"/>
      <c r="VLU201" s="0"/>
      <c r="VLV201" s="0"/>
      <c r="VLW201" s="0"/>
      <c r="VLX201" s="0"/>
      <c r="VLY201" s="0"/>
      <c r="VLZ201" s="0"/>
      <c r="VMA201" s="0"/>
      <c r="VMB201" s="0"/>
      <c r="VMC201" s="0"/>
      <c r="VMD201" s="0"/>
      <c r="VME201" s="0"/>
      <c r="VMF201" s="0"/>
      <c r="VMG201" s="0"/>
      <c r="VMH201" s="0"/>
      <c r="VMI201" s="0"/>
      <c r="VMJ201" s="0"/>
      <c r="VMK201" s="0"/>
      <c r="VML201" s="0"/>
      <c r="VMM201" s="0"/>
      <c r="VMN201" s="0"/>
      <c r="VMO201" s="0"/>
      <c r="VMP201" s="0"/>
      <c r="VMQ201" s="0"/>
      <c r="VMR201" s="0"/>
      <c r="VMS201" s="0"/>
      <c r="VMT201" s="0"/>
      <c r="VMU201" s="0"/>
      <c r="VMV201" s="0"/>
      <c r="VMW201" s="0"/>
      <c r="VMX201" s="0"/>
      <c r="VMY201" s="0"/>
      <c r="VMZ201" s="0"/>
      <c r="VNA201" s="0"/>
      <c r="VNB201" s="0"/>
      <c r="VNC201" s="0"/>
      <c r="VND201" s="0"/>
      <c r="VNE201" s="0"/>
      <c r="VNF201" s="0"/>
      <c r="VNG201" s="0"/>
      <c r="VNH201" s="0"/>
      <c r="VNI201" s="0"/>
      <c r="VNJ201" s="0"/>
      <c r="VNK201" s="0"/>
      <c r="VNL201" s="0"/>
      <c r="VNM201" s="0"/>
      <c r="VNN201" s="0"/>
      <c r="VNO201" s="0"/>
      <c r="VNP201" s="0"/>
      <c r="VNQ201" s="0"/>
      <c r="VNR201" s="0"/>
      <c r="VNS201" s="0"/>
      <c r="VNT201" s="0"/>
      <c r="VNU201" s="0"/>
      <c r="VNV201" s="0"/>
      <c r="VNW201" s="0"/>
      <c r="VNX201" s="0"/>
      <c r="VNY201" s="0"/>
      <c r="VNZ201" s="0"/>
      <c r="VOA201" s="0"/>
      <c r="VOB201" s="0"/>
      <c r="VOC201" s="0"/>
      <c r="VOD201" s="0"/>
      <c r="VOE201" s="0"/>
      <c r="VOF201" s="0"/>
      <c r="VOG201" s="0"/>
      <c r="VOH201" s="0"/>
      <c r="VOI201" s="0"/>
      <c r="VOJ201" s="0"/>
      <c r="VOK201" s="0"/>
      <c r="VOL201" s="0"/>
      <c r="VOM201" s="0"/>
      <c r="VON201" s="0"/>
      <c r="VOO201" s="0"/>
      <c r="VOP201" s="0"/>
      <c r="VOQ201" s="0"/>
      <c r="VOR201" s="0"/>
      <c r="VOS201" s="0"/>
      <c r="VOT201" s="0"/>
      <c r="VOU201" s="0"/>
      <c r="VOV201" s="0"/>
      <c r="VOW201" s="0"/>
      <c r="VOX201" s="0"/>
      <c r="VOY201" s="0"/>
      <c r="VOZ201" s="0"/>
      <c r="VPA201" s="0"/>
      <c r="VPB201" s="0"/>
      <c r="VPC201" s="0"/>
      <c r="VPD201" s="0"/>
      <c r="VPE201" s="0"/>
      <c r="VPF201" s="0"/>
      <c r="VPG201" s="0"/>
      <c r="VPH201" s="0"/>
      <c r="VPI201" s="0"/>
      <c r="VPJ201" s="0"/>
      <c r="VPK201" s="0"/>
      <c r="VPL201" s="0"/>
      <c r="VPM201" s="0"/>
      <c r="VPN201" s="0"/>
      <c r="VPO201" s="0"/>
      <c r="VPP201" s="0"/>
      <c r="VPQ201" s="0"/>
      <c r="VPR201" s="0"/>
      <c r="VPS201" s="0"/>
      <c r="VPT201" s="0"/>
      <c r="VPU201" s="0"/>
      <c r="VPV201" s="0"/>
      <c r="VPW201" s="0"/>
      <c r="VPX201" s="0"/>
      <c r="VPY201" s="0"/>
      <c r="VPZ201" s="0"/>
      <c r="VQA201" s="0"/>
      <c r="VQB201" s="0"/>
      <c r="VQC201" s="0"/>
      <c r="VQD201" s="0"/>
      <c r="VQE201" s="0"/>
      <c r="VQF201" s="0"/>
      <c r="VQG201" s="0"/>
      <c r="VQH201" s="0"/>
      <c r="VQI201" s="0"/>
      <c r="VQJ201" s="0"/>
      <c r="VQK201" s="0"/>
      <c r="VQL201" s="0"/>
      <c r="VQM201" s="0"/>
      <c r="VQN201" s="0"/>
      <c r="VQO201" s="0"/>
      <c r="VQP201" s="0"/>
      <c r="VQQ201" s="0"/>
      <c r="VQR201" s="0"/>
      <c r="VQS201" s="0"/>
      <c r="VQT201" s="0"/>
      <c r="VQU201" s="0"/>
      <c r="VQV201" s="0"/>
      <c r="VQW201" s="0"/>
      <c r="VQX201" s="0"/>
      <c r="VQY201" s="0"/>
      <c r="VQZ201" s="0"/>
      <c r="VRA201" s="0"/>
      <c r="VRB201" s="0"/>
      <c r="VRC201" s="0"/>
      <c r="VRD201" s="0"/>
      <c r="VRE201" s="0"/>
      <c r="VRF201" s="0"/>
      <c r="VRG201" s="0"/>
      <c r="VRH201" s="0"/>
      <c r="VRI201" s="0"/>
      <c r="VRJ201" s="0"/>
      <c r="VRK201" s="0"/>
      <c r="VRL201" s="0"/>
      <c r="VRM201" s="0"/>
      <c r="VRN201" s="0"/>
      <c r="VRO201" s="0"/>
      <c r="VRP201" s="0"/>
      <c r="VRQ201" s="0"/>
      <c r="VRR201" s="0"/>
      <c r="VRS201" s="0"/>
      <c r="VRT201" s="0"/>
      <c r="VRU201" s="0"/>
      <c r="VRV201" s="0"/>
      <c r="VRW201" s="0"/>
      <c r="VRX201" s="0"/>
      <c r="VRY201" s="0"/>
      <c r="VRZ201" s="0"/>
      <c r="VSA201" s="0"/>
      <c r="VSB201" s="0"/>
      <c r="VSC201" s="0"/>
      <c r="VSD201" s="0"/>
      <c r="VSE201" s="0"/>
      <c r="VSF201" s="0"/>
      <c r="VSG201" s="0"/>
      <c r="VSH201" s="0"/>
      <c r="VSI201" s="0"/>
      <c r="VSJ201" s="0"/>
      <c r="VSK201" s="0"/>
      <c r="VSL201" s="0"/>
      <c r="VSM201" s="0"/>
      <c r="VSN201" s="0"/>
      <c r="VSO201" s="0"/>
      <c r="VSP201" s="0"/>
      <c r="VSQ201" s="0"/>
      <c r="VSR201" s="0"/>
      <c r="VSS201" s="0"/>
      <c r="VST201" s="0"/>
      <c r="VSU201" s="0"/>
      <c r="VSV201" s="0"/>
      <c r="VSW201" s="0"/>
      <c r="VSX201" s="0"/>
      <c r="VSY201" s="0"/>
      <c r="VSZ201" s="0"/>
      <c r="VTA201" s="0"/>
      <c r="VTB201" s="0"/>
      <c r="VTC201" s="0"/>
      <c r="VTD201" s="0"/>
      <c r="VTE201" s="0"/>
      <c r="VTF201" s="0"/>
      <c r="VTG201" s="0"/>
      <c r="VTH201" s="0"/>
      <c r="VTI201" s="0"/>
      <c r="VTJ201" s="0"/>
      <c r="VTK201" s="0"/>
      <c r="VTL201" s="0"/>
      <c r="VTM201" s="0"/>
      <c r="VTN201" s="0"/>
      <c r="VTO201" s="0"/>
      <c r="VTP201" s="0"/>
      <c r="VTQ201" s="0"/>
      <c r="VTR201" s="0"/>
      <c r="VTS201" s="0"/>
      <c r="VTT201" s="0"/>
      <c r="VTU201" s="0"/>
      <c r="VTV201" s="0"/>
      <c r="VTW201" s="0"/>
      <c r="VTX201" s="0"/>
      <c r="VTY201" s="0"/>
      <c r="VTZ201" s="0"/>
      <c r="VUA201" s="0"/>
      <c r="VUB201" s="0"/>
      <c r="VUC201" s="0"/>
      <c r="VUD201" s="0"/>
      <c r="VUE201" s="0"/>
      <c r="VUF201" s="0"/>
      <c r="VUG201" s="0"/>
      <c r="VUH201" s="0"/>
      <c r="VUI201" s="0"/>
      <c r="VUJ201" s="0"/>
      <c r="VUK201" s="0"/>
      <c r="VUL201" s="0"/>
      <c r="VUM201" s="0"/>
      <c r="VUN201" s="0"/>
      <c r="VUO201" s="0"/>
      <c r="VUP201" s="0"/>
      <c r="VUQ201" s="0"/>
      <c r="VUR201" s="0"/>
      <c r="VUS201" s="0"/>
      <c r="VUT201" s="0"/>
      <c r="VUU201" s="0"/>
      <c r="VUV201" s="0"/>
      <c r="VUW201" s="0"/>
      <c r="VUX201" s="0"/>
      <c r="VUY201" s="0"/>
      <c r="VUZ201" s="0"/>
      <c r="VVA201" s="0"/>
      <c r="VVB201" s="0"/>
      <c r="VVC201" s="0"/>
      <c r="VVD201" s="0"/>
      <c r="VVE201" s="0"/>
      <c r="VVF201" s="0"/>
      <c r="VVG201" s="0"/>
      <c r="VVH201" s="0"/>
      <c r="VVI201" s="0"/>
      <c r="VVJ201" s="0"/>
      <c r="VVK201" s="0"/>
      <c r="VVL201" s="0"/>
      <c r="VVM201" s="0"/>
      <c r="VVN201" s="0"/>
      <c r="VVO201" s="0"/>
      <c r="VVP201" s="0"/>
      <c r="VVQ201" s="0"/>
      <c r="VVR201" s="0"/>
      <c r="VVS201" s="0"/>
      <c r="VVT201" s="0"/>
      <c r="VVU201" s="0"/>
      <c r="VVV201" s="0"/>
      <c r="VVW201" s="0"/>
      <c r="VVX201" s="0"/>
      <c r="VVY201" s="0"/>
      <c r="VVZ201" s="0"/>
      <c r="VWA201" s="0"/>
      <c r="VWB201" s="0"/>
      <c r="VWC201" s="0"/>
      <c r="VWD201" s="0"/>
      <c r="VWE201" s="0"/>
      <c r="VWF201" s="0"/>
      <c r="VWG201" s="0"/>
      <c r="VWH201" s="0"/>
      <c r="VWI201" s="0"/>
      <c r="VWJ201" s="0"/>
      <c r="VWK201" s="0"/>
      <c r="VWL201" s="0"/>
      <c r="VWM201" s="0"/>
      <c r="VWN201" s="0"/>
      <c r="VWO201" s="0"/>
      <c r="VWP201" s="0"/>
      <c r="VWQ201" s="0"/>
      <c r="VWR201" s="0"/>
      <c r="VWS201" s="0"/>
      <c r="VWT201" s="0"/>
      <c r="VWU201" s="0"/>
      <c r="VWV201" s="0"/>
      <c r="VWW201" s="0"/>
      <c r="VWX201" s="0"/>
      <c r="VWY201" s="0"/>
      <c r="VWZ201" s="0"/>
      <c r="VXA201" s="0"/>
      <c r="VXB201" s="0"/>
      <c r="VXC201" s="0"/>
      <c r="VXD201" s="0"/>
      <c r="VXE201" s="0"/>
      <c r="VXF201" s="0"/>
      <c r="VXG201" s="0"/>
      <c r="VXH201" s="0"/>
      <c r="VXI201" s="0"/>
      <c r="VXJ201" s="0"/>
      <c r="VXK201" s="0"/>
      <c r="VXL201" s="0"/>
      <c r="VXM201" s="0"/>
      <c r="VXN201" s="0"/>
      <c r="VXO201" s="0"/>
      <c r="VXP201" s="0"/>
      <c r="VXQ201" s="0"/>
      <c r="VXR201" s="0"/>
      <c r="VXS201" s="0"/>
      <c r="VXT201" s="0"/>
      <c r="VXU201" s="0"/>
      <c r="VXV201" s="0"/>
      <c r="VXW201" s="0"/>
      <c r="VXX201" s="0"/>
      <c r="VXY201" s="0"/>
      <c r="VXZ201" s="0"/>
      <c r="VYA201" s="0"/>
      <c r="VYB201" s="0"/>
      <c r="VYC201" s="0"/>
      <c r="VYD201" s="0"/>
      <c r="VYE201" s="0"/>
      <c r="VYF201" s="0"/>
      <c r="VYG201" s="0"/>
      <c r="VYH201" s="0"/>
      <c r="VYI201" s="0"/>
      <c r="VYJ201" s="0"/>
      <c r="VYK201" s="0"/>
      <c r="VYL201" s="0"/>
      <c r="VYM201" s="0"/>
      <c r="VYN201" s="0"/>
      <c r="VYO201" s="0"/>
      <c r="VYP201" s="0"/>
      <c r="VYQ201" s="0"/>
      <c r="VYR201" s="0"/>
      <c r="VYS201" s="0"/>
      <c r="VYT201" s="0"/>
      <c r="VYU201" s="0"/>
      <c r="VYV201" s="0"/>
      <c r="VYW201" s="0"/>
      <c r="VYX201" s="0"/>
      <c r="VYY201" s="0"/>
      <c r="VYZ201" s="0"/>
      <c r="VZA201" s="0"/>
      <c r="VZB201" s="0"/>
      <c r="VZC201" s="0"/>
      <c r="VZD201" s="0"/>
      <c r="VZE201" s="0"/>
      <c r="VZF201" s="0"/>
      <c r="VZG201" s="0"/>
      <c r="VZH201" s="0"/>
      <c r="VZI201" s="0"/>
      <c r="VZJ201" s="0"/>
      <c r="VZK201" s="0"/>
      <c r="VZL201" s="0"/>
      <c r="VZM201" s="0"/>
      <c r="VZN201" s="0"/>
      <c r="VZO201" s="0"/>
      <c r="VZP201" s="0"/>
      <c r="VZQ201" s="0"/>
      <c r="VZR201" s="0"/>
      <c r="VZS201" s="0"/>
      <c r="VZT201" s="0"/>
      <c r="VZU201" s="0"/>
      <c r="VZV201" s="0"/>
      <c r="VZW201" s="0"/>
      <c r="VZX201" s="0"/>
      <c r="VZY201" s="0"/>
      <c r="VZZ201" s="0"/>
      <c r="WAA201" s="0"/>
      <c r="WAB201" s="0"/>
      <c r="WAC201" s="0"/>
      <c r="WAD201" s="0"/>
      <c r="WAE201" s="0"/>
      <c r="WAF201" s="0"/>
      <c r="WAG201" s="0"/>
      <c r="WAH201" s="0"/>
      <c r="WAI201" s="0"/>
      <c r="WAJ201" s="0"/>
      <c r="WAK201" s="0"/>
      <c r="WAL201" s="0"/>
      <c r="WAM201" s="0"/>
      <c r="WAN201" s="0"/>
      <c r="WAO201" s="0"/>
      <c r="WAP201" s="0"/>
      <c r="WAQ201" s="0"/>
      <c r="WAR201" s="0"/>
      <c r="WAS201" s="0"/>
      <c r="WAT201" s="0"/>
      <c r="WAU201" s="0"/>
      <c r="WAV201" s="0"/>
      <c r="WAW201" s="0"/>
      <c r="WAX201" s="0"/>
      <c r="WAY201" s="0"/>
      <c r="WAZ201" s="0"/>
      <c r="WBA201" s="0"/>
      <c r="WBB201" s="0"/>
      <c r="WBC201" s="0"/>
      <c r="WBD201" s="0"/>
      <c r="WBE201" s="0"/>
      <c r="WBF201" s="0"/>
      <c r="WBG201" s="0"/>
      <c r="WBH201" s="0"/>
      <c r="WBI201" s="0"/>
      <c r="WBJ201" s="0"/>
      <c r="WBK201" s="0"/>
      <c r="WBL201" s="0"/>
      <c r="WBM201" s="0"/>
      <c r="WBN201" s="0"/>
      <c r="WBO201" s="0"/>
      <c r="WBP201" s="0"/>
      <c r="WBQ201" s="0"/>
      <c r="WBR201" s="0"/>
      <c r="WBS201" s="0"/>
      <c r="WBT201" s="0"/>
      <c r="WBU201" s="0"/>
      <c r="WBV201" s="0"/>
      <c r="WBW201" s="0"/>
      <c r="WBX201" s="0"/>
      <c r="WBY201" s="0"/>
      <c r="WBZ201" s="0"/>
      <c r="WCA201" s="0"/>
      <c r="WCB201" s="0"/>
      <c r="WCC201" s="0"/>
      <c r="WCD201" s="0"/>
      <c r="WCE201" s="0"/>
      <c r="WCF201" s="0"/>
      <c r="WCG201" s="0"/>
      <c r="WCH201" s="0"/>
      <c r="WCI201" s="0"/>
      <c r="WCJ201" s="0"/>
      <c r="WCK201" s="0"/>
      <c r="WCL201" s="0"/>
      <c r="WCM201" s="0"/>
      <c r="WCN201" s="0"/>
      <c r="WCO201" s="0"/>
      <c r="WCP201" s="0"/>
      <c r="WCQ201" s="0"/>
      <c r="WCR201" s="0"/>
      <c r="WCS201" s="0"/>
      <c r="WCT201" s="0"/>
      <c r="WCU201" s="0"/>
      <c r="WCV201" s="0"/>
      <c r="WCW201" s="0"/>
      <c r="WCX201" s="0"/>
      <c r="WCY201" s="0"/>
      <c r="WCZ201" s="0"/>
      <c r="WDA201" s="0"/>
      <c r="WDB201" s="0"/>
      <c r="WDC201" s="0"/>
      <c r="WDD201" s="0"/>
      <c r="WDE201" s="0"/>
      <c r="WDF201" s="0"/>
      <c r="WDG201" s="0"/>
      <c r="WDH201" s="0"/>
      <c r="WDI201" s="0"/>
      <c r="WDJ201" s="0"/>
      <c r="WDK201" s="0"/>
      <c r="WDL201" s="0"/>
      <c r="WDM201" s="0"/>
      <c r="WDN201" s="0"/>
      <c r="WDO201" s="0"/>
      <c r="WDP201" s="0"/>
      <c r="WDQ201" s="0"/>
      <c r="WDR201" s="0"/>
      <c r="WDS201" s="0"/>
      <c r="WDT201" s="0"/>
      <c r="WDU201" s="0"/>
      <c r="WDV201" s="0"/>
      <c r="WDW201" s="0"/>
      <c r="WDX201" s="0"/>
      <c r="WDY201" s="0"/>
      <c r="WDZ201" s="0"/>
      <c r="WEA201" s="0"/>
      <c r="WEB201" s="0"/>
      <c r="WEC201" s="0"/>
      <c r="WED201" s="0"/>
      <c r="WEE201" s="0"/>
      <c r="WEF201" s="0"/>
      <c r="WEG201" s="0"/>
      <c r="WEH201" s="0"/>
      <c r="WEI201" s="0"/>
      <c r="WEJ201" s="0"/>
      <c r="WEK201" s="0"/>
      <c r="WEL201" s="0"/>
      <c r="WEM201" s="0"/>
      <c r="WEN201" s="0"/>
      <c r="WEO201" s="0"/>
      <c r="WEP201" s="0"/>
      <c r="WEQ201" s="0"/>
      <c r="WER201" s="0"/>
      <c r="WES201" s="0"/>
      <c r="WET201" s="0"/>
      <c r="WEU201" s="0"/>
      <c r="WEV201" s="0"/>
      <c r="WEW201" s="0"/>
      <c r="WEX201" s="0"/>
      <c r="WEY201" s="0"/>
      <c r="WEZ201" s="0"/>
      <c r="WFA201" s="0"/>
      <c r="WFB201" s="0"/>
      <c r="WFC201" s="0"/>
      <c r="WFD201" s="0"/>
      <c r="WFE201" s="0"/>
      <c r="WFF201" s="0"/>
      <c r="WFG201" s="0"/>
      <c r="WFH201" s="0"/>
      <c r="WFI201" s="0"/>
      <c r="WFJ201" s="0"/>
      <c r="WFK201" s="0"/>
      <c r="WFL201" s="0"/>
      <c r="WFM201" s="0"/>
      <c r="WFN201" s="0"/>
      <c r="WFO201" s="0"/>
      <c r="WFP201" s="0"/>
      <c r="WFQ201" s="0"/>
      <c r="WFR201" s="0"/>
      <c r="WFS201" s="0"/>
      <c r="WFT201" s="0"/>
      <c r="WFU201" s="0"/>
      <c r="WFV201" s="0"/>
      <c r="WFW201" s="0"/>
      <c r="WFX201" s="0"/>
      <c r="WFY201" s="0"/>
      <c r="WFZ201" s="0"/>
      <c r="WGA201" s="0"/>
      <c r="WGB201" s="0"/>
      <c r="WGC201" s="0"/>
      <c r="WGD201" s="0"/>
      <c r="WGE201" s="0"/>
      <c r="WGF201" s="0"/>
      <c r="WGG201" s="0"/>
      <c r="WGH201" s="0"/>
      <c r="WGI201" s="0"/>
      <c r="WGJ201" s="0"/>
      <c r="WGK201" s="0"/>
      <c r="WGL201" s="0"/>
      <c r="WGM201" s="0"/>
      <c r="WGN201" s="0"/>
      <c r="WGO201" s="0"/>
      <c r="WGP201" s="0"/>
      <c r="WGQ201" s="0"/>
      <c r="WGR201" s="0"/>
      <c r="WGS201" s="0"/>
      <c r="WGT201" s="0"/>
      <c r="WGU201" s="0"/>
      <c r="WGV201" s="0"/>
      <c r="WGW201" s="0"/>
      <c r="WGX201" s="0"/>
      <c r="WGY201" s="0"/>
      <c r="WGZ201" s="0"/>
      <c r="WHA201" s="0"/>
      <c r="WHB201" s="0"/>
      <c r="WHC201" s="0"/>
      <c r="WHD201" s="0"/>
      <c r="WHE201" s="0"/>
      <c r="WHF201" s="0"/>
      <c r="WHG201" s="0"/>
      <c r="WHH201" s="0"/>
      <c r="WHI201" s="0"/>
      <c r="WHJ201" s="0"/>
      <c r="WHK201" s="0"/>
      <c r="WHL201" s="0"/>
      <c r="WHM201" s="0"/>
      <c r="WHN201" s="0"/>
      <c r="WHO201" s="0"/>
      <c r="WHP201" s="0"/>
      <c r="WHQ201" s="0"/>
      <c r="WHR201" s="0"/>
      <c r="WHS201" s="0"/>
      <c r="WHT201" s="0"/>
      <c r="WHU201" s="0"/>
      <c r="WHV201" s="0"/>
      <c r="WHW201" s="0"/>
      <c r="WHX201" s="0"/>
      <c r="WHY201" s="0"/>
      <c r="WHZ201" s="0"/>
      <c r="WIA201" s="0"/>
      <c r="WIB201" s="0"/>
      <c r="WIC201" s="0"/>
      <c r="WID201" s="0"/>
      <c r="WIE201" s="0"/>
      <c r="WIF201" s="0"/>
      <c r="WIG201" s="0"/>
      <c r="WIH201" s="0"/>
      <c r="WII201" s="0"/>
      <c r="WIJ201" s="0"/>
      <c r="WIK201" s="0"/>
      <c r="WIL201" s="0"/>
      <c r="WIM201" s="0"/>
      <c r="WIN201" s="0"/>
      <c r="WIO201" s="0"/>
      <c r="WIP201" s="0"/>
      <c r="WIQ201" s="0"/>
      <c r="WIR201" s="0"/>
      <c r="WIS201" s="0"/>
      <c r="WIT201" s="0"/>
      <c r="WIU201" s="0"/>
      <c r="WIV201" s="0"/>
      <c r="WIW201" s="0"/>
      <c r="WIX201" s="0"/>
      <c r="WIY201" s="0"/>
      <c r="WIZ201" s="0"/>
      <c r="WJA201" s="0"/>
      <c r="WJB201" s="0"/>
      <c r="WJC201" s="0"/>
      <c r="WJD201" s="0"/>
      <c r="WJE201" s="0"/>
      <c r="WJF201" s="0"/>
      <c r="WJG201" s="0"/>
      <c r="WJH201" s="0"/>
      <c r="WJI201" s="0"/>
      <c r="WJJ201" s="0"/>
      <c r="WJK201" s="0"/>
      <c r="WJL201" s="0"/>
      <c r="WJM201" s="0"/>
      <c r="WJN201" s="0"/>
      <c r="WJO201" s="0"/>
      <c r="WJP201" s="0"/>
      <c r="WJQ201" s="0"/>
      <c r="WJR201" s="0"/>
      <c r="WJS201" s="0"/>
      <c r="WJT201" s="0"/>
      <c r="WJU201" s="0"/>
      <c r="WJV201" s="0"/>
      <c r="WJW201" s="0"/>
      <c r="WJX201" s="0"/>
      <c r="WJY201" s="0"/>
      <c r="WJZ201" s="0"/>
      <c r="WKA201" s="0"/>
      <c r="WKB201" s="0"/>
      <c r="WKC201" s="0"/>
      <c r="WKD201" s="0"/>
      <c r="WKE201" s="0"/>
      <c r="WKF201" s="0"/>
      <c r="WKG201" s="0"/>
      <c r="WKH201" s="0"/>
      <c r="WKI201" s="0"/>
      <c r="WKJ201" s="0"/>
      <c r="WKK201" s="0"/>
      <c r="WKL201" s="0"/>
      <c r="WKM201" s="0"/>
      <c r="WKN201" s="0"/>
      <c r="WKO201" s="0"/>
      <c r="WKP201" s="0"/>
      <c r="WKQ201" s="0"/>
      <c r="WKR201" s="0"/>
      <c r="WKS201" s="0"/>
      <c r="WKT201" s="0"/>
      <c r="WKU201" s="0"/>
      <c r="WKV201" s="0"/>
      <c r="WKW201" s="0"/>
      <c r="WKX201" s="0"/>
      <c r="WKY201" s="0"/>
      <c r="WKZ201" s="0"/>
      <c r="WLA201" s="0"/>
      <c r="WLB201" s="0"/>
      <c r="WLC201" s="0"/>
      <c r="WLD201" s="0"/>
      <c r="WLE201" s="0"/>
      <c r="WLF201" s="0"/>
      <c r="WLG201" s="0"/>
      <c r="WLH201" s="0"/>
      <c r="WLI201" s="0"/>
      <c r="WLJ201" s="0"/>
      <c r="WLK201" s="0"/>
      <c r="WLL201" s="0"/>
      <c r="WLM201" s="0"/>
      <c r="WLN201" s="0"/>
      <c r="WLO201" s="0"/>
      <c r="WLP201" s="0"/>
      <c r="WLQ201" s="0"/>
      <c r="WLR201" s="0"/>
      <c r="WLS201" s="0"/>
      <c r="WLT201" s="0"/>
      <c r="WLU201" s="0"/>
      <c r="WLV201" s="0"/>
      <c r="WLW201" s="0"/>
      <c r="WLX201" s="0"/>
      <c r="WLY201" s="0"/>
      <c r="WLZ201" s="0"/>
      <c r="WMA201" s="0"/>
      <c r="WMB201" s="0"/>
      <c r="WMC201" s="0"/>
      <c r="WMD201" s="0"/>
      <c r="WME201" s="0"/>
      <c r="WMF201" s="0"/>
      <c r="WMG201" s="0"/>
      <c r="WMH201" s="0"/>
      <c r="WMI201" s="0"/>
      <c r="WMJ201" s="0"/>
      <c r="WMK201" s="0"/>
      <c r="WML201" s="0"/>
      <c r="WMM201" s="0"/>
      <c r="WMN201" s="0"/>
      <c r="WMO201" s="0"/>
      <c r="WMP201" s="0"/>
      <c r="WMQ201" s="0"/>
      <c r="WMR201" s="0"/>
      <c r="WMS201" s="0"/>
      <c r="WMT201" s="0"/>
      <c r="WMU201" s="0"/>
      <c r="WMV201" s="0"/>
      <c r="WMW201" s="0"/>
      <c r="WMX201" s="0"/>
      <c r="WMY201" s="0"/>
      <c r="WMZ201" s="0"/>
      <c r="WNA201" s="0"/>
      <c r="WNB201" s="0"/>
      <c r="WNC201" s="0"/>
      <c r="WND201" s="0"/>
      <c r="WNE201" s="0"/>
      <c r="WNF201" s="0"/>
      <c r="WNG201" s="0"/>
      <c r="WNH201" s="0"/>
      <c r="WNI201" s="0"/>
      <c r="WNJ201" s="0"/>
      <c r="WNK201" s="0"/>
      <c r="WNL201" s="0"/>
      <c r="WNM201" s="0"/>
      <c r="WNN201" s="0"/>
      <c r="WNO201" s="0"/>
      <c r="WNP201" s="0"/>
      <c r="WNQ201" s="0"/>
      <c r="WNR201" s="0"/>
      <c r="WNS201" s="0"/>
      <c r="WNT201" s="0"/>
      <c r="WNU201" s="0"/>
      <c r="WNV201" s="0"/>
      <c r="WNW201" s="0"/>
      <c r="WNX201" s="0"/>
      <c r="WNY201" s="0"/>
      <c r="WNZ201" s="0"/>
      <c r="WOA201" s="0"/>
      <c r="WOB201" s="0"/>
      <c r="WOC201" s="0"/>
      <c r="WOD201" s="0"/>
      <c r="WOE201" s="0"/>
      <c r="WOF201" s="0"/>
      <c r="WOG201" s="0"/>
      <c r="WOH201" s="0"/>
      <c r="WOI201" s="0"/>
      <c r="WOJ201" s="0"/>
      <c r="WOK201" s="0"/>
      <c r="WOL201" s="0"/>
      <c r="WOM201" s="0"/>
      <c r="WON201" s="0"/>
      <c r="WOO201" s="0"/>
      <c r="WOP201" s="0"/>
      <c r="WOQ201" s="0"/>
      <c r="WOR201" s="0"/>
      <c r="WOS201" s="0"/>
      <c r="WOT201" s="0"/>
      <c r="WOU201" s="0"/>
      <c r="WOV201" s="0"/>
      <c r="WOW201" s="0"/>
      <c r="WOX201" s="0"/>
      <c r="WOY201" s="0"/>
      <c r="WOZ201" s="0"/>
      <c r="WPA201" s="0"/>
      <c r="WPB201" s="0"/>
      <c r="WPC201" s="0"/>
      <c r="WPD201" s="0"/>
      <c r="WPE201" s="0"/>
      <c r="WPF201" s="0"/>
      <c r="WPG201" s="0"/>
      <c r="WPH201" s="0"/>
      <c r="WPI201" s="0"/>
      <c r="WPJ201" s="0"/>
      <c r="WPK201" s="0"/>
      <c r="WPL201" s="0"/>
      <c r="WPM201" s="0"/>
      <c r="WPN201" s="0"/>
      <c r="WPO201" s="0"/>
      <c r="WPP201" s="0"/>
      <c r="WPQ201" s="0"/>
      <c r="WPR201" s="0"/>
      <c r="WPS201" s="0"/>
      <c r="WPT201" s="0"/>
      <c r="WPU201" s="0"/>
      <c r="WPV201" s="0"/>
      <c r="WPW201" s="0"/>
      <c r="WPX201" s="0"/>
      <c r="WPY201" s="0"/>
      <c r="WPZ201" s="0"/>
      <c r="WQA201" s="0"/>
      <c r="WQB201" s="0"/>
      <c r="WQC201" s="0"/>
      <c r="WQD201" s="0"/>
      <c r="WQE201" s="0"/>
      <c r="WQF201" s="0"/>
      <c r="WQG201" s="0"/>
      <c r="WQH201" s="0"/>
      <c r="WQI201" s="0"/>
      <c r="WQJ201" s="0"/>
      <c r="WQK201" s="0"/>
      <c r="WQL201" s="0"/>
      <c r="WQM201" s="0"/>
      <c r="WQN201" s="0"/>
      <c r="WQO201" s="0"/>
      <c r="WQP201" s="0"/>
      <c r="WQQ201" s="0"/>
      <c r="WQR201" s="0"/>
      <c r="WQS201" s="0"/>
      <c r="WQT201" s="0"/>
      <c r="WQU201" s="0"/>
      <c r="WQV201" s="0"/>
      <c r="WQW201" s="0"/>
      <c r="WQX201" s="0"/>
      <c r="WQY201" s="0"/>
      <c r="WQZ201" s="0"/>
      <c r="WRA201" s="0"/>
      <c r="WRB201" s="0"/>
      <c r="WRC201" s="0"/>
      <c r="WRD201" s="0"/>
      <c r="WRE201" s="0"/>
      <c r="WRF201" s="0"/>
      <c r="WRG201" s="0"/>
      <c r="WRH201" s="0"/>
      <c r="WRI201" s="0"/>
      <c r="WRJ201" s="0"/>
      <c r="WRK201" s="0"/>
      <c r="WRL201" s="0"/>
      <c r="WRM201" s="0"/>
      <c r="WRN201" s="0"/>
      <c r="WRO201" s="0"/>
      <c r="WRP201" s="0"/>
      <c r="WRQ201" s="0"/>
      <c r="WRR201" s="0"/>
      <c r="WRS201" s="0"/>
      <c r="WRT201" s="0"/>
      <c r="WRU201" s="0"/>
      <c r="WRV201" s="0"/>
      <c r="WRW201" s="0"/>
      <c r="WRX201" s="0"/>
      <c r="WRY201" s="0"/>
      <c r="WRZ201" s="0"/>
      <c r="WSA201" s="0"/>
      <c r="WSB201" s="0"/>
      <c r="WSC201" s="0"/>
      <c r="WSD201" s="0"/>
      <c r="WSE201" s="0"/>
      <c r="WSF201" s="0"/>
      <c r="WSG201" s="0"/>
      <c r="WSH201" s="0"/>
      <c r="WSI201" s="0"/>
      <c r="WSJ201" s="0"/>
      <c r="WSK201" s="0"/>
      <c r="WSL201" s="0"/>
      <c r="WSM201" s="0"/>
      <c r="WSN201" s="0"/>
      <c r="WSO201" s="0"/>
      <c r="WSP201" s="0"/>
      <c r="WSQ201" s="0"/>
      <c r="WSR201" s="0"/>
      <c r="WSS201" s="0"/>
      <c r="WST201" s="0"/>
      <c r="WSU201" s="0"/>
      <c r="WSV201" s="0"/>
      <c r="WSW201" s="0"/>
      <c r="WSX201" s="0"/>
      <c r="WSY201" s="0"/>
      <c r="WSZ201" s="0"/>
      <c r="WTA201" s="0"/>
      <c r="WTB201" s="0"/>
      <c r="WTC201" s="0"/>
      <c r="WTD201" s="0"/>
      <c r="WTE201" s="0"/>
      <c r="WTF201" s="0"/>
      <c r="WTG201" s="0"/>
      <c r="WTH201" s="0"/>
      <c r="WTI201" s="0"/>
      <c r="WTJ201" s="0"/>
      <c r="WTK201" s="0"/>
      <c r="WTL201" s="0"/>
      <c r="WTM201" s="0"/>
      <c r="WTN201" s="0"/>
      <c r="WTO201" s="0"/>
      <c r="WTP201" s="0"/>
      <c r="WTQ201" s="0"/>
      <c r="WTR201" s="0"/>
      <c r="WTS201" s="0"/>
      <c r="WTT201" s="0"/>
      <c r="WTU201" s="0"/>
      <c r="WTV201" s="0"/>
      <c r="WTW201" s="0"/>
      <c r="WTX201" s="0"/>
      <c r="WTY201" s="0"/>
      <c r="WTZ201" s="0"/>
      <c r="WUA201" s="0"/>
      <c r="WUB201" s="0"/>
      <c r="WUC201" s="0"/>
      <c r="WUD201" s="0"/>
      <c r="WUE201" s="0"/>
      <c r="WUF201" s="0"/>
      <c r="WUG201" s="0"/>
      <c r="WUH201" s="0"/>
      <c r="WUI201" s="0"/>
      <c r="WUJ201" s="0"/>
      <c r="WUK201" s="0"/>
      <c r="WUL201" s="0"/>
      <c r="WUM201" s="0"/>
      <c r="WUN201" s="0"/>
      <c r="WUO201" s="0"/>
      <c r="WUP201" s="0"/>
      <c r="WUQ201" s="0"/>
      <c r="WUR201" s="0"/>
      <c r="WUS201" s="0"/>
      <c r="WUT201" s="0"/>
      <c r="WUU201" s="0"/>
      <c r="WUV201" s="0"/>
      <c r="WUW201" s="0"/>
      <c r="WUX201" s="0"/>
      <c r="WUY201" s="0"/>
      <c r="WUZ201" s="0"/>
      <c r="WVA201" s="0"/>
      <c r="WVB201" s="0"/>
      <c r="WVC201" s="0"/>
      <c r="WVD201" s="0"/>
      <c r="WVE201" s="0"/>
      <c r="WVF201" s="0"/>
      <c r="WVG201" s="0"/>
      <c r="WVH201" s="0"/>
      <c r="WVI201" s="0"/>
      <c r="WVJ201" s="0"/>
      <c r="WVK201" s="0"/>
      <c r="WVL201" s="0"/>
      <c r="WVM201" s="0"/>
      <c r="WVN201" s="0"/>
      <c r="WVO201" s="0"/>
      <c r="WVP201" s="0"/>
      <c r="WVQ201" s="0"/>
      <c r="WVR201" s="0"/>
      <c r="WVS201" s="0"/>
      <c r="WVT201" s="0"/>
      <c r="WVU201" s="0"/>
      <c r="WVV201" s="0"/>
      <c r="WVW201" s="0"/>
      <c r="WVX201" s="0"/>
      <c r="WVY201" s="0"/>
      <c r="WVZ201" s="0"/>
      <c r="WWA201" s="0"/>
      <c r="WWB201" s="0"/>
      <c r="WWC201" s="0"/>
      <c r="WWD201" s="0"/>
      <c r="WWE201" s="0"/>
      <c r="WWF201" s="0"/>
      <c r="WWG201" s="0"/>
      <c r="WWH201" s="0"/>
      <c r="WWI201" s="0"/>
      <c r="WWJ201" s="0"/>
      <c r="WWK201" s="0"/>
      <c r="WWL201" s="0"/>
      <c r="WWM201" s="0"/>
      <c r="WWN201" s="0"/>
      <c r="WWO201" s="0"/>
      <c r="WWP201" s="0"/>
      <c r="WWQ201" s="0"/>
      <c r="WWR201" s="0"/>
      <c r="WWS201" s="0"/>
      <c r="WWT201" s="0"/>
      <c r="WWU201" s="0"/>
      <c r="WWV201" s="0"/>
      <c r="WWW201" s="0"/>
      <c r="WWX201" s="0"/>
      <c r="WWY201" s="0"/>
      <c r="WWZ201" s="0"/>
      <c r="WXA201" s="0"/>
      <c r="WXB201" s="0"/>
      <c r="WXC201" s="0"/>
      <c r="WXD201" s="0"/>
      <c r="WXE201" s="0"/>
      <c r="WXF201" s="0"/>
      <c r="WXG201" s="0"/>
      <c r="WXH201" s="0"/>
      <c r="WXI201" s="0"/>
      <c r="WXJ201" s="0"/>
      <c r="WXK201" s="0"/>
      <c r="WXL201" s="0"/>
      <c r="WXM201" s="0"/>
      <c r="WXN201" s="0"/>
      <c r="WXO201" s="0"/>
      <c r="WXP201" s="0"/>
      <c r="WXQ201" s="0"/>
      <c r="WXR201" s="0"/>
      <c r="WXS201" s="0"/>
      <c r="WXT201" s="0"/>
      <c r="WXU201" s="0"/>
      <c r="WXV201" s="0"/>
      <c r="WXW201" s="0"/>
      <c r="WXX201" s="0"/>
      <c r="WXY201" s="0"/>
      <c r="WXZ201" s="0"/>
      <c r="WYA201" s="0"/>
      <c r="WYB201" s="0"/>
      <c r="WYC201" s="0"/>
      <c r="WYD201" s="0"/>
      <c r="WYE201" s="0"/>
      <c r="WYF201" s="0"/>
      <c r="WYG201" s="0"/>
      <c r="WYH201" s="0"/>
      <c r="WYI201" s="0"/>
      <c r="WYJ201" s="0"/>
      <c r="WYK201" s="0"/>
      <c r="WYL201" s="0"/>
      <c r="WYM201" s="0"/>
      <c r="WYN201" s="0"/>
      <c r="WYO201" s="0"/>
      <c r="WYP201" s="0"/>
      <c r="WYQ201" s="0"/>
      <c r="WYR201" s="0"/>
      <c r="WYS201" s="0"/>
      <c r="WYT201" s="0"/>
      <c r="WYU201" s="0"/>
      <c r="WYV201" s="0"/>
      <c r="WYW201" s="0"/>
      <c r="WYX201" s="0"/>
      <c r="WYY201" s="0"/>
      <c r="WYZ201" s="0"/>
      <c r="WZA201" s="0"/>
      <c r="WZB201" s="0"/>
      <c r="WZC201" s="0"/>
      <c r="WZD201" s="0"/>
      <c r="WZE201" s="0"/>
      <c r="WZF201" s="0"/>
      <c r="WZG201" s="0"/>
      <c r="WZH201" s="0"/>
      <c r="WZI201" s="0"/>
      <c r="WZJ201" s="0"/>
      <c r="WZK201" s="0"/>
      <c r="WZL201" s="0"/>
      <c r="WZM201" s="0"/>
      <c r="WZN201" s="0"/>
      <c r="WZO201" s="0"/>
      <c r="WZP201" s="0"/>
      <c r="WZQ201" s="0"/>
      <c r="WZR201" s="0"/>
      <c r="WZS201" s="0"/>
      <c r="WZT201" s="0"/>
      <c r="WZU201" s="0"/>
      <c r="WZV201" s="0"/>
      <c r="WZW201" s="0"/>
      <c r="WZX201" s="0"/>
      <c r="WZY201" s="0"/>
      <c r="WZZ201" s="0"/>
      <c r="XAA201" s="0"/>
      <c r="XAB201" s="0"/>
      <c r="XAC201" s="0"/>
      <c r="XAD201" s="0"/>
      <c r="XAE201" s="0"/>
      <c r="XAF201" s="0"/>
      <c r="XAG201" s="0"/>
      <c r="XAH201" s="0"/>
      <c r="XAI201" s="0"/>
      <c r="XAJ201" s="0"/>
      <c r="XAK201" s="0"/>
      <c r="XAL201" s="0"/>
      <c r="XAM201" s="0"/>
      <c r="XAN201" s="0"/>
      <c r="XAO201" s="0"/>
      <c r="XAP201" s="0"/>
      <c r="XAQ201" s="0"/>
      <c r="XAR201" s="0"/>
      <c r="XAS201" s="0"/>
      <c r="XAT201" s="0"/>
      <c r="XAU201" s="0"/>
      <c r="XAV201" s="0"/>
      <c r="XAW201" s="0"/>
      <c r="XAX201" s="0"/>
      <c r="XAY201" s="0"/>
      <c r="XAZ201" s="0"/>
      <c r="XBA201" s="0"/>
      <c r="XBB201" s="0"/>
      <c r="XBC201" s="0"/>
      <c r="XBD201" s="0"/>
      <c r="XBE201" s="0"/>
      <c r="XBF201" s="0"/>
      <c r="XBG201" s="0"/>
      <c r="XBH201" s="0"/>
      <c r="XBI201" s="0"/>
      <c r="XBJ201" s="0"/>
      <c r="XBK201" s="0"/>
      <c r="XBL201" s="0"/>
      <c r="XBM201" s="0"/>
      <c r="XBN201" s="0"/>
      <c r="XBO201" s="0"/>
      <c r="XBP201" s="0"/>
      <c r="XBQ201" s="0"/>
      <c r="XBR201" s="0"/>
      <c r="XBS201" s="0"/>
      <c r="XBT201" s="0"/>
      <c r="XBU201" s="0"/>
      <c r="XBV201" s="0"/>
      <c r="XBW201" s="0"/>
      <c r="XBX201" s="0"/>
      <c r="XBY201" s="0"/>
      <c r="XBZ201" s="0"/>
      <c r="XCA201" s="0"/>
      <c r="XCB201" s="0"/>
      <c r="XCC201" s="0"/>
      <c r="XCD201" s="0"/>
      <c r="XCE201" s="0"/>
      <c r="XCF201" s="0"/>
      <c r="XCG201" s="0"/>
      <c r="XCH201" s="0"/>
      <c r="XCI201" s="0"/>
      <c r="XCJ201" s="0"/>
      <c r="XCK201" s="0"/>
      <c r="XCL201" s="0"/>
      <c r="XCM201" s="0"/>
      <c r="XCN201" s="0"/>
      <c r="XCO201" s="0"/>
      <c r="XCP201" s="0"/>
      <c r="XCQ201" s="0"/>
      <c r="XCR201" s="0"/>
      <c r="XCS201" s="0"/>
      <c r="XCT201" s="0"/>
      <c r="XCU201" s="0"/>
      <c r="XCV201" s="0"/>
      <c r="XCW201" s="0"/>
      <c r="XCX201" s="0"/>
      <c r="XCY201" s="0"/>
      <c r="XCZ201" s="0"/>
      <c r="XDA201" s="0"/>
      <c r="XDB201" s="0"/>
      <c r="XDC201" s="0"/>
      <c r="XDD201" s="0"/>
      <c r="XDE201" s="0"/>
      <c r="XDF201" s="0"/>
      <c r="XDG201" s="0"/>
      <c r="XDH201" s="0"/>
      <c r="XDI201" s="0"/>
      <c r="XDJ201" s="0"/>
      <c r="XDK201" s="0"/>
      <c r="XDL201" s="0"/>
      <c r="XDM201" s="0"/>
      <c r="XDN201" s="0"/>
      <c r="XDO201" s="0"/>
      <c r="XDP201" s="0"/>
      <c r="XDQ201" s="0"/>
      <c r="XDR201" s="0"/>
      <c r="XDS201" s="0"/>
      <c r="XDT201" s="0"/>
      <c r="XDU201" s="0"/>
      <c r="XDV201" s="0"/>
      <c r="XDW201" s="0"/>
      <c r="XDX201" s="0"/>
      <c r="XDY201" s="0"/>
      <c r="XDZ201" s="0"/>
      <c r="XEA201" s="0"/>
      <c r="XEB201" s="0"/>
      <c r="XEC201" s="0"/>
      <c r="XED201" s="0"/>
      <c r="XEE201" s="0"/>
      <c r="XEF201" s="0"/>
      <c r="XEG201" s="0"/>
      <c r="XEH201" s="0"/>
      <c r="XEI201" s="0"/>
      <c r="XEJ201" s="0"/>
      <c r="XEK201" s="0"/>
      <c r="XEL201" s="0"/>
      <c r="XEM201" s="0"/>
      <c r="XEN201" s="0"/>
      <c r="XEO201" s="0"/>
      <c r="XEP201" s="0"/>
      <c r="XEQ201" s="0"/>
      <c r="XER201" s="0"/>
      <c r="XES201" s="0"/>
      <c r="XET201" s="0"/>
      <c r="XEU201" s="0"/>
      <c r="XEV201" s="0"/>
      <c r="XEW201" s="0"/>
      <c r="XEX201" s="0"/>
      <c r="XEY201" s="0"/>
      <c r="XEZ201" s="0"/>
      <c r="XFA201" s="0"/>
      <c r="XFB201" s="0"/>
      <c r="XFC201" s="0"/>
      <c r="XFD201" s="0"/>
    </row>
    <row r="202" customFormat="false" ht="12.8" hidden="false" customHeight="false" outlineLevel="0" collapsed="false">
      <c r="B202" s="60" t="str">
        <f aca="false">IF(B201="","",IF(B201+$C$9&lt;=INPUT!$C$13,B201+$C$9,""))</f>
        <v/>
      </c>
      <c r="C202" s="60" t="str">
        <f aca="true">IF(B202&lt;&gt;"",INDIRECT("ST!D"&amp;MATCH(D202,ST!$K$1:$K$395))+(D202-INDIRECT("ST!K"&amp;MATCH(D202,ST!$K$1:$K$395)))*(INDIRECT("ST!D"&amp;MATCH(D202,ST!$K$1:$K$395)+1)-INDIRECT("ST!D"&amp;MATCH(D202,ST!$K$1:$K$395)))/(INDIRECT("ST!K"&amp;MATCH(D202,ST!$K$1:$K$395)+1)-INDIRECT("ST!K"&amp;MATCH(D202,ST!$K$1:$K$395))),"")</f>
        <v/>
      </c>
      <c r="D202" s="61" t="str">
        <f aca="false">IF(B202&lt;&gt;"",$D$12+B202*3/INPUT!$C$4,"")</f>
        <v/>
      </c>
      <c r="E202" s="62" t="str">
        <f aca="true">IF(B202&lt;&gt;"",INDIRECT("ST!N"&amp;MATCH(C202,ST!$D$1:$D$395,-1))+(C202-INDIRECT("ST!D"&amp;MATCH(C202,ST!$D$1:$D$395,-1)))*(INDIRECT("ST!N"&amp;MATCH(C202,ST!$D$1:$D$395,-1)+1)-INDIRECT("ST!N"&amp;MATCH(C202,ST!$D$1:$D$395,-1)))/(INDIRECT("ST!D"&amp;MATCH(C202,ST!$D$1:$D$395,-1)+1)-INDIRECT("ST!D"&amp;MATCH(C202,ST!$D$1:$D$395,-1))),"")</f>
        <v/>
      </c>
      <c r="F202" s="63" t="str">
        <f aca="true">IF(B202&lt;&gt;"",INDIRECT("ST!M"&amp;MATCH(C202,ST!$D$1:$D$395,-1))+(C202-INDIRECT("ST!D"&amp;MATCH(C202,ST!$D$1:$D$395,-1)))*(INDIRECT("ST!M"&amp;MATCH(C202,ST!$D$1:$D$395,-1)+1)-INDIRECT("ST!M"&amp;MATCH(C202,ST!$D$1:$D$395,-1)))/(INDIRECT("ST!D"&amp;MATCH(C202,ST!$D$1:$D$395,-1)+1)-INDIRECT("ST!D"&amp;MATCH(C202,ST!$D$1:$D$395,-1))),"")</f>
        <v/>
      </c>
      <c r="G202" s="64" t="str">
        <f aca="true">IF(B202&lt;&gt;"",INDIRECT("ST!I"&amp;MATCH(C202,ST!$D$1:$D$395,-1))+(C202-INDIRECT("ST!D"&amp;MATCH(C202,ST!$D$1:$D$395,-1)))*(INDIRECT("ST!I"&amp;MATCH(C202,ST!$D$1:$D$395,-1)+1)-INDIRECT("ST!I"&amp;MATCH(C202,ST!$D$1:$D$395,-1)))/(INDIRECT("ST!D"&amp;MATCH(C202,ST!$D$1:$D$395,-1)+1)-INDIRECT("ST!D"&amp;MATCH(C202,ST!$D$1:$D$395,-1))),"")</f>
        <v/>
      </c>
      <c r="H202" s="64" t="str">
        <f aca="false">IF(B202&lt;&gt;"",INPUT!$C$4*(G202-$G$12),"")</f>
        <v/>
      </c>
      <c r="I202" s="65" t="str">
        <f aca="false">IF(B202&lt;&gt;"",(INPUT!$C$5/12/B202/3+0.5*INPUT!$C$4*((E202-$E$12)/(D202-$D$12)-$F$12)-INPUT!$C$12)*1000,"")</f>
        <v/>
      </c>
      <c r="J202" s="65" t="str">
        <f aca="false">IF(B202&lt;&gt;"",INPUT!$C$6*5280/60^2*SIN(INPUT!$C$7*2*PI()/360)*(H202-B202*3/INPUT!$C$2)/3/B202*1000,"")</f>
        <v/>
      </c>
      <c r="K202" s="65" t="str">
        <f aca="false">IF(AND(B202&lt;&gt;"",B202&lt;=INPUT!$C$13),B202*3*12*(INPUT!$C$15/1000+INPUT!$C$12 -0.5*INPUT!$C$4*((E202-$E$12)/(D202-$D$12)-$F$12))-INPUT!$C$5,"")</f>
        <v/>
      </c>
      <c r="L202" s="65" t="str">
        <f aca="false">IF(AND(B202&lt;&gt;"",B202&lt;=INPUT!$C$13),B202*3*12*( -0.5*INPUT!$C$4*((E202-$E$12)/(D202-$D$12)-$F$12))-INPUT!$C$5,"")</f>
        <v/>
      </c>
    </row>
    <row r="203" customFormat="false" ht="12.8" hidden="false" customHeight="false" outlineLevel="0" collapsed="false">
      <c r="B203" s="60" t="str">
        <f aca="false">IF(B202="","",IF(B202+$C$9&lt;=INPUT!$C$13,B202+$C$9,""))</f>
        <v/>
      </c>
      <c r="C203" s="60" t="str">
        <f aca="true">IF(B203&lt;&gt;"",INDIRECT("ST!D"&amp;MATCH(D203,ST!$K$1:$K$395))+(D203-INDIRECT("ST!K"&amp;MATCH(D203,ST!$K$1:$K$395)))*(INDIRECT("ST!D"&amp;MATCH(D203,ST!$K$1:$K$395)+1)-INDIRECT("ST!D"&amp;MATCH(D203,ST!$K$1:$K$395)))/(INDIRECT("ST!K"&amp;MATCH(D203,ST!$K$1:$K$395)+1)-INDIRECT("ST!K"&amp;MATCH(D203,ST!$K$1:$K$395))),"")</f>
        <v/>
      </c>
      <c r="D203" s="61" t="str">
        <f aca="false">IF(B203&lt;&gt;"",$D$12+B203*3/INPUT!$C$4,"")</f>
        <v/>
      </c>
      <c r="E203" s="62" t="str">
        <f aca="true">IF(B203&lt;&gt;"",INDIRECT("ST!N"&amp;MATCH(C203,ST!$D$1:$D$395,-1))+(C203-INDIRECT("ST!D"&amp;MATCH(C203,ST!$D$1:$D$395,-1)))*(INDIRECT("ST!N"&amp;MATCH(C203,ST!$D$1:$D$395,-1)+1)-INDIRECT("ST!N"&amp;MATCH(C203,ST!$D$1:$D$395,-1)))/(INDIRECT("ST!D"&amp;MATCH(C203,ST!$D$1:$D$395,-1)+1)-INDIRECT("ST!D"&amp;MATCH(C203,ST!$D$1:$D$395,-1))),"")</f>
        <v/>
      </c>
      <c r="F203" s="63" t="str">
        <f aca="true">IF(B203&lt;&gt;"",INDIRECT("ST!M"&amp;MATCH(C203,ST!$D$1:$D$395,-1))+(C203-INDIRECT("ST!D"&amp;MATCH(C203,ST!$D$1:$D$395,-1)))*(INDIRECT("ST!M"&amp;MATCH(C203,ST!$D$1:$D$395,-1)+1)-INDIRECT("ST!M"&amp;MATCH(C203,ST!$D$1:$D$395,-1)))/(INDIRECT("ST!D"&amp;MATCH(C203,ST!$D$1:$D$395,-1)+1)-INDIRECT("ST!D"&amp;MATCH(C203,ST!$D$1:$D$395,-1))),"")</f>
        <v/>
      </c>
      <c r="G203" s="64" t="str">
        <f aca="true">IF(B203&lt;&gt;"",INDIRECT("ST!I"&amp;MATCH(C203,ST!$D$1:$D$395,-1))+(C203-INDIRECT("ST!D"&amp;MATCH(C203,ST!$D$1:$D$395,-1)))*(INDIRECT("ST!I"&amp;MATCH(C203,ST!$D$1:$D$395,-1)+1)-INDIRECT("ST!I"&amp;MATCH(C203,ST!$D$1:$D$395,-1)))/(INDIRECT("ST!D"&amp;MATCH(C203,ST!$D$1:$D$395,-1)+1)-INDIRECT("ST!D"&amp;MATCH(C203,ST!$D$1:$D$395,-1))),"")</f>
        <v/>
      </c>
      <c r="H203" s="64" t="str">
        <f aca="false">IF(B203&lt;&gt;"",INPUT!$C$4*(G203-$G$12),"")</f>
        <v/>
      </c>
      <c r="I203" s="65" t="str">
        <f aca="false">IF(B203&lt;&gt;"",(INPUT!$C$5/12/B203/3+0.5*INPUT!$C$4*((E203-$E$12)/(D203-$D$12)-$F$12)-INPUT!$C$12)*1000,"")</f>
        <v/>
      </c>
      <c r="J203" s="65" t="str">
        <f aca="false">IF(B203&lt;&gt;"",INPUT!$C$6*5280/60^2*SIN(INPUT!$C$7*2*PI()/360)*(H203-B203*3/INPUT!$C$2)/3/B203*1000,"")</f>
        <v/>
      </c>
      <c r="K203" s="65" t="str">
        <f aca="false">IF(AND(B203&lt;&gt;"",B203&lt;=INPUT!$C$13),B203*3*12*(INPUT!$C$15/1000+INPUT!$C$12 -0.5*INPUT!$C$4*((E203-$E$12)/(D203-$D$12)-$F$12))-INPUT!$C$5,"")</f>
        <v/>
      </c>
      <c r="L203" s="65" t="str">
        <f aca="false">IF(AND(B203&lt;&gt;"",B203&lt;=INPUT!$C$13),B203*3*12*( -0.5*INPUT!$C$4*((E203-$E$12)/(D203-$D$12)-$F$12))-INPUT!$C$5,"")</f>
        <v/>
      </c>
    </row>
    <row r="204" customFormat="false" ht="12.8" hidden="false" customHeight="false" outlineLevel="0" collapsed="false">
      <c r="B204" s="60" t="str">
        <f aca="false">IF(B203="","",IF(B203+$C$9&lt;=INPUT!$C$13,B203+$C$9,""))</f>
        <v/>
      </c>
      <c r="C204" s="60" t="str">
        <f aca="true">IF(B204&lt;&gt;"",INDIRECT("ST!D"&amp;MATCH(D204,ST!$K$1:$K$395))+(D204-INDIRECT("ST!K"&amp;MATCH(D204,ST!$K$1:$K$395)))*(INDIRECT("ST!D"&amp;MATCH(D204,ST!$K$1:$K$395)+1)-INDIRECT("ST!D"&amp;MATCH(D204,ST!$K$1:$K$395)))/(INDIRECT("ST!K"&amp;MATCH(D204,ST!$K$1:$K$395)+1)-INDIRECT("ST!K"&amp;MATCH(D204,ST!$K$1:$K$395))),"")</f>
        <v/>
      </c>
      <c r="D204" s="61" t="str">
        <f aca="false">IF(B204&lt;&gt;"",$D$12+B204*3/INPUT!$C$4,"")</f>
        <v/>
      </c>
      <c r="E204" s="62" t="str">
        <f aca="true">IF(B204&lt;&gt;"",INDIRECT("ST!N"&amp;MATCH(C204,ST!$D$1:$D$395,-1))+(C204-INDIRECT("ST!D"&amp;MATCH(C204,ST!$D$1:$D$395,-1)))*(INDIRECT("ST!N"&amp;MATCH(C204,ST!$D$1:$D$395,-1)+1)-INDIRECT("ST!N"&amp;MATCH(C204,ST!$D$1:$D$395,-1)))/(INDIRECT("ST!D"&amp;MATCH(C204,ST!$D$1:$D$395,-1)+1)-INDIRECT("ST!D"&amp;MATCH(C204,ST!$D$1:$D$395,-1))),"")</f>
        <v/>
      </c>
      <c r="F204" s="63" t="str">
        <f aca="true">IF(B204&lt;&gt;"",INDIRECT("ST!M"&amp;MATCH(C204,ST!$D$1:$D$395,-1))+(C204-INDIRECT("ST!D"&amp;MATCH(C204,ST!$D$1:$D$395,-1)))*(INDIRECT("ST!M"&amp;MATCH(C204,ST!$D$1:$D$395,-1)+1)-INDIRECT("ST!M"&amp;MATCH(C204,ST!$D$1:$D$395,-1)))/(INDIRECT("ST!D"&amp;MATCH(C204,ST!$D$1:$D$395,-1)+1)-INDIRECT("ST!D"&amp;MATCH(C204,ST!$D$1:$D$395,-1))),"")</f>
        <v/>
      </c>
      <c r="G204" s="64" t="str">
        <f aca="true">IF(B204&lt;&gt;"",INDIRECT("ST!I"&amp;MATCH(C204,ST!$D$1:$D$395,-1))+(C204-INDIRECT("ST!D"&amp;MATCH(C204,ST!$D$1:$D$395,-1)))*(INDIRECT("ST!I"&amp;MATCH(C204,ST!$D$1:$D$395,-1)+1)-INDIRECT("ST!I"&amp;MATCH(C204,ST!$D$1:$D$395,-1)))/(INDIRECT("ST!D"&amp;MATCH(C204,ST!$D$1:$D$395,-1)+1)-INDIRECT("ST!D"&amp;MATCH(C204,ST!$D$1:$D$395,-1))),"")</f>
        <v/>
      </c>
      <c r="H204" s="64" t="str">
        <f aca="false">IF(B204&lt;&gt;"",INPUT!$C$4*(G204-$G$12),"")</f>
        <v/>
      </c>
      <c r="I204" s="65" t="str">
        <f aca="false">IF(B204&lt;&gt;"",(INPUT!$C$5/12/B204/3+0.5*INPUT!$C$4*((E204-$E$12)/(D204-$D$12)-$F$12)-INPUT!$C$12)*1000,"")</f>
        <v/>
      </c>
      <c r="J204" s="65" t="str">
        <f aca="false">IF(B204&lt;&gt;"",INPUT!$C$6*5280/60^2*SIN(INPUT!$C$7*2*PI()/360)*(H204-B204*3/INPUT!$C$2)/3/B204*1000,"")</f>
        <v/>
      </c>
      <c r="K204" s="65" t="str">
        <f aca="false">IF(AND(B204&lt;&gt;"",B204&lt;=INPUT!$C$13),B204*3*12*(INPUT!$C$15/1000+INPUT!$C$12 -0.5*INPUT!$C$4*((E204-$E$12)/(D204-$D$12)-$F$12))-INPUT!$C$5,"")</f>
        <v/>
      </c>
      <c r="L204" s="65" t="str">
        <f aca="false">IF(AND(B204&lt;&gt;"",B204&lt;=INPUT!$C$13),B204*3*12*( -0.5*INPUT!$C$4*((E204-$E$12)/(D204-$D$12)-$F$12))-INPUT!$C$5,"")</f>
        <v/>
      </c>
    </row>
    <row r="205" customFormat="false" ht="12.8" hidden="false" customHeight="false" outlineLevel="0" collapsed="false">
      <c r="B205" s="60" t="str">
        <f aca="false">IF(B204="","",IF(B204+$C$9&lt;=INPUT!$C$13,B204+$C$9,""))</f>
        <v/>
      </c>
      <c r="C205" s="60" t="str">
        <f aca="true">IF(B205&lt;&gt;"",INDIRECT("ST!D"&amp;MATCH(D205,ST!$K$1:$K$395))+(D205-INDIRECT("ST!K"&amp;MATCH(D205,ST!$K$1:$K$395)))*(INDIRECT("ST!D"&amp;MATCH(D205,ST!$K$1:$K$395)+1)-INDIRECT("ST!D"&amp;MATCH(D205,ST!$K$1:$K$395)))/(INDIRECT("ST!K"&amp;MATCH(D205,ST!$K$1:$K$395)+1)-INDIRECT("ST!K"&amp;MATCH(D205,ST!$K$1:$K$395))),"")</f>
        <v/>
      </c>
      <c r="D205" s="61" t="str">
        <f aca="false">IF(B205&lt;&gt;"",$D$12+B205*3/INPUT!$C$4,"")</f>
        <v/>
      </c>
      <c r="E205" s="62" t="str">
        <f aca="true">IF(B205&lt;&gt;"",INDIRECT("ST!N"&amp;MATCH(C205,ST!$D$1:$D$395,-1))+(C205-INDIRECT("ST!D"&amp;MATCH(C205,ST!$D$1:$D$395,-1)))*(INDIRECT("ST!N"&amp;MATCH(C205,ST!$D$1:$D$395,-1)+1)-INDIRECT("ST!N"&amp;MATCH(C205,ST!$D$1:$D$395,-1)))/(INDIRECT("ST!D"&amp;MATCH(C205,ST!$D$1:$D$395,-1)+1)-INDIRECT("ST!D"&amp;MATCH(C205,ST!$D$1:$D$395,-1))),"")</f>
        <v/>
      </c>
      <c r="F205" s="63" t="str">
        <f aca="true">IF(B205&lt;&gt;"",INDIRECT("ST!M"&amp;MATCH(C205,ST!$D$1:$D$395,-1))+(C205-INDIRECT("ST!D"&amp;MATCH(C205,ST!$D$1:$D$395,-1)))*(INDIRECT("ST!M"&amp;MATCH(C205,ST!$D$1:$D$395,-1)+1)-INDIRECT("ST!M"&amp;MATCH(C205,ST!$D$1:$D$395,-1)))/(INDIRECT("ST!D"&amp;MATCH(C205,ST!$D$1:$D$395,-1)+1)-INDIRECT("ST!D"&amp;MATCH(C205,ST!$D$1:$D$395,-1))),"")</f>
        <v/>
      </c>
      <c r="G205" s="64" t="str">
        <f aca="true">IF(B205&lt;&gt;"",INDIRECT("ST!I"&amp;MATCH(C205,ST!$D$1:$D$395,-1))+(C205-INDIRECT("ST!D"&amp;MATCH(C205,ST!$D$1:$D$395,-1)))*(INDIRECT("ST!I"&amp;MATCH(C205,ST!$D$1:$D$395,-1)+1)-INDIRECT("ST!I"&amp;MATCH(C205,ST!$D$1:$D$395,-1)))/(INDIRECT("ST!D"&amp;MATCH(C205,ST!$D$1:$D$395,-1)+1)-INDIRECT("ST!D"&amp;MATCH(C205,ST!$D$1:$D$395,-1))),"")</f>
        <v/>
      </c>
      <c r="H205" s="64" t="str">
        <f aca="false">IF(B205&lt;&gt;"",INPUT!$C$4*(G205-$G$12),"")</f>
        <v/>
      </c>
      <c r="I205" s="65" t="str">
        <f aca="false">IF(B205&lt;&gt;"",(INPUT!$C$5/12/B205/3+0.5*INPUT!$C$4*((E205-$E$12)/(D205-$D$12)-$F$12)-INPUT!$C$12)*1000,"")</f>
        <v/>
      </c>
      <c r="J205" s="65" t="str">
        <f aca="false">IF(B205&lt;&gt;"",INPUT!$C$6*5280/60^2*SIN(INPUT!$C$7*2*PI()/360)*(H205-B205*3/INPUT!$C$2)/3/B205*1000,"")</f>
        <v/>
      </c>
      <c r="K205" s="65" t="str">
        <f aca="false">IF(AND(B205&lt;&gt;"",B205&lt;=INPUT!$C$13),B205*3*12*(INPUT!$C$15/1000+INPUT!$C$12 -0.5*INPUT!$C$4*((E205-$E$12)/(D205-$D$12)-$F$12))-INPUT!$C$5,"")</f>
        <v/>
      </c>
      <c r="L205" s="65" t="str">
        <f aca="false">IF(AND(B205&lt;&gt;"",B205&lt;=INPUT!$C$13),B205*3*12*( -0.5*INPUT!$C$4*((E205-$E$12)/(D205-$D$12)-$F$12))-INPUT!$C$5,"")</f>
        <v/>
      </c>
    </row>
    <row r="206" customFormat="false" ht="12.8" hidden="false" customHeight="false" outlineLevel="0" collapsed="false">
      <c r="B206" s="60" t="str">
        <f aca="false">IF(B205="","",IF(B205+$C$9&lt;=INPUT!$C$13,B205+$C$9,""))</f>
        <v/>
      </c>
      <c r="C206" s="60" t="str">
        <f aca="true">IF(B206&lt;&gt;"",INDIRECT("ST!D"&amp;MATCH(D206,ST!$K$1:$K$395))+(D206-INDIRECT("ST!K"&amp;MATCH(D206,ST!$K$1:$K$395)))*(INDIRECT("ST!D"&amp;MATCH(D206,ST!$K$1:$K$395)+1)-INDIRECT("ST!D"&amp;MATCH(D206,ST!$K$1:$K$395)))/(INDIRECT("ST!K"&amp;MATCH(D206,ST!$K$1:$K$395)+1)-INDIRECT("ST!K"&amp;MATCH(D206,ST!$K$1:$K$395))),"")</f>
        <v/>
      </c>
      <c r="D206" s="61" t="str">
        <f aca="false">IF(B206&lt;&gt;"",$D$12+B206*3/INPUT!$C$4,"")</f>
        <v/>
      </c>
      <c r="E206" s="62" t="str">
        <f aca="true">IF(B206&lt;&gt;"",INDIRECT("ST!N"&amp;MATCH(C206,ST!$D$1:$D$395,-1))+(C206-INDIRECT("ST!D"&amp;MATCH(C206,ST!$D$1:$D$395,-1)))*(INDIRECT("ST!N"&amp;MATCH(C206,ST!$D$1:$D$395,-1)+1)-INDIRECT("ST!N"&amp;MATCH(C206,ST!$D$1:$D$395,-1)))/(INDIRECT("ST!D"&amp;MATCH(C206,ST!$D$1:$D$395,-1)+1)-INDIRECT("ST!D"&amp;MATCH(C206,ST!$D$1:$D$395,-1))),"")</f>
        <v/>
      </c>
      <c r="F206" s="63" t="str">
        <f aca="true">IF(B206&lt;&gt;"",INDIRECT("ST!M"&amp;MATCH(C206,ST!$D$1:$D$395,-1))+(C206-INDIRECT("ST!D"&amp;MATCH(C206,ST!$D$1:$D$395,-1)))*(INDIRECT("ST!M"&amp;MATCH(C206,ST!$D$1:$D$395,-1)+1)-INDIRECT("ST!M"&amp;MATCH(C206,ST!$D$1:$D$395,-1)))/(INDIRECT("ST!D"&amp;MATCH(C206,ST!$D$1:$D$395,-1)+1)-INDIRECT("ST!D"&amp;MATCH(C206,ST!$D$1:$D$395,-1))),"")</f>
        <v/>
      </c>
      <c r="G206" s="64" t="str">
        <f aca="true">IF(B206&lt;&gt;"",INDIRECT("ST!I"&amp;MATCH(C206,ST!$D$1:$D$395,-1))+(C206-INDIRECT("ST!D"&amp;MATCH(C206,ST!$D$1:$D$395,-1)))*(INDIRECT("ST!I"&amp;MATCH(C206,ST!$D$1:$D$395,-1)+1)-INDIRECT("ST!I"&amp;MATCH(C206,ST!$D$1:$D$395,-1)))/(INDIRECT("ST!D"&amp;MATCH(C206,ST!$D$1:$D$395,-1)+1)-INDIRECT("ST!D"&amp;MATCH(C206,ST!$D$1:$D$395,-1))),"")</f>
        <v/>
      </c>
      <c r="H206" s="64" t="str">
        <f aca="false">IF(B206&lt;&gt;"",INPUT!$C$4*(G206-$G$12),"")</f>
        <v/>
      </c>
      <c r="I206" s="65" t="str">
        <f aca="false">IF(B206&lt;&gt;"",(INPUT!$C$5/12/B206/3+0.5*INPUT!$C$4*((E206-$E$12)/(D206-$D$12)-$F$12)-INPUT!$C$12)*1000,"")</f>
        <v/>
      </c>
      <c r="J206" s="65" t="str">
        <f aca="false">IF(B206&lt;&gt;"",INPUT!$C$6*5280/60^2*SIN(INPUT!$C$7*2*PI()/360)*(H206-B206*3/INPUT!$C$2)/3/B206*1000,"")</f>
        <v/>
      </c>
      <c r="K206" s="65" t="str">
        <f aca="false">IF(AND(B206&lt;&gt;"",B206&lt;=INPUT!$C$13),B206*3*12*(INPUT!$C$15/1000+INPUT!$C$12 -0.5*INPUT!$C$4*((E206-$E$12)/(D206-$D$12)-$F$12))-INPUT!$C$5,"")</f>
        <v/>
      </c>
      <c r="L206" s="65" t="str">
        <f aca="false">IF(AND(B206&lt;&gt;"",B206&lt;=INPUT!$C$13),B206*3*12*( -0.5*INPUT!$C$4*((E206-$E$12)/(D206-$D$12)-$F$12))-INPUT!$C$5,"")</f>
        <v/>
      </c>
    </row>
    <row r="207" customFormat="false" ht="12.8" hidden="false" customHeight="false" outlineLevel="0" collapsed="false">
      <c r="B207" s="60" t="str">
        <f aca="false">IF(B206="","",IF(B206+$C$9&lt;=INPUT!$C$13,B206+$C$9,""))</f>
        <v/>
      </c>
      <c r="C207" s="60" t="str">
        <f aca="true">IF(B207&lt;&gt;"",INDIRECT("ST!D"&amp;MATCH(D207,ST!$K$1:$K$395))+(D207-INDIRECT("ST!K"&amp;MATCH(D207,ST!$K$1:$K$395)))*(INDIRECT("ST!D"&amp;MATCH(D207,ST!$K$1:$K$395)+1)-INDIRECT("ST!D"&amp;MATCH(D207,ST!$K$1:$K$395)))/(INDIRECT("ST!K"&amp;MATCH(D207,ST!$K$1:$K$395)+1)-INDIRECT("ST!K"&amp;MATCH(D207,ST!$K$1:$K$395))),"")</f>
        <v/>
      </c>
      <c r="D207" s="61" t="str">
        <f aca="false">IF(B207&lt;&gt;"",$D$12+B207*3/INPUT!$C$4,"")</f>
        <v/>
      </c>
      <c r="E207" s="62" t="str">
        <f aca="true">IF(B207&lt;&gt;"",INDIRECT("ST!N"&amp;MATCH(C207,ST!$D$1:$D$395,-1))+(C207-INDIRECT("ST!D"&amp;MATCH(C207,ST!$D$1:$D$395,-1)))*(INDIRECT("ST!N"&amp;MATCH(C207,ST!$D$1:$D$395,-1)+1)-INDIRECT("ST!N"&amp;MATCH(C207,ST!$D$1:$D$395,-1)))/(INDIRECT("ST!D"&amp;MATCH(C207,ST!$D$1:$D$395,-1)+1)-INDIRECT("ST!D"&amp;MATCH(C207,ST!$D$1:$D$395,-1))),"")</f>
        <v/>
      </c>
      <c r="F207" s="63" t="str">
        <f aca="true">IF(B207&lt;&gt;"",INDIRECT("ST!M"&amp;MATCH(C207,ST!$D$1:$D$395,-1))+(C207-INDIRECT("ST!D"&amp;MATCH(C207,ST!$D$1:$D$395,-1)))*(INDIRECT("ST!M"&amp;MATCH(C207,ST!$D$1:$D$395,-1)+1)-INDIRECT("ST!M"&amp;MATCH(C207,ST!$D$1:$D$395,-1)))/(INDIRECT("ST!D"&amp;MATCH(C207,ST!$D$1:$D$395,-1)+1)-INDIRECT("ST!D"&amp;MATCH(C207,ST!$D$1:$D$395,-1))),"")</f>
        <v/>
      </c>
      <c r="G207" s="64" t="str">
        <f aca="true">IF(B207&lt;&gt;"",INDIRECT("ST!I"&amp;MATCH(C207,ST!$D$1:$D$395,-1))+(C207-INDIRECT("ST!D"&amp;MATCH(C207,ST!$D$1:$D$395,-1)))*(INDIRECT("ST!I"&amp;MATCH(C207,ST!$D$1:$D$395,-1)+1)-INDIRECT("ST!I"&amp;MATCH(C207,ST!$D$1:$D$395,-1)))/(INDIRECT("ST!D"&amp;MATCH(C207,ST!$D$1:$D$395,-1)+1)-INDIRECT("ST!D"&amp;MATCH(C207,ST!$D$1:$D$395,-1))),"")</f>
        <v/>
      </c>
      <c r="H207" s="64" t="str">
        <f aca="false">IF(B207&lt;&gt;"",INPUT!$C$4*(G207-$G$12),"")</f>
        <v/>
      </c>
      <c r="I207" s="65" t="str">
        <f aca="false">IF(B207&lt;&gt;"",(INPUT!$C$5/12/B207/3+0.5*INPUT!$C$4*((E207-$E$12)/(D207-$D$12)-$F$12)-INPUT!$C$12)*1000,"")</f>
        <v/>
      </c>
      <c r="J207" s="65" t="str">
        <f aca="false">IF(B207&lt;&gt;"",INPUT!$C$6*5280/60^2*SIN(INPUT!$C$7*2*PI()/360)*(H207-B207*3/INPUT!$C$2)/3/B207*1000,"")</f>
        <v/>
      </c>
      <c r="K207" s="65" t="str">
        <f aca="false">IF(AND(B207&lt;&gt;"",B207&lt;=INPUT!$C$13),B207*3*12*(INPUT!$C$15/1000+INPUT!$C$12 -0.5*INPUT!$C$4*((E207-$E$12)/(D207-$D$12)-$F$12))-INPUT!$C$5,"")</f>
        <v/>
      </c>
      <c r="L207" s="65" t="str">
        <f aca="false">IF(AND(B207&lt;&gt;"",B207&lt;=INPUT!$C$13),B207*3*12*( -0.5*INPUT!$C$4*((E207-$E$12)/(D207-$D$12)-$F$12))-INPUT!$C$5,"")</f>
        <v/>
      </c>
    </row>
    <row r="208" customFormat="false" ht="12.8" hidden="false" customHeight="false" outlineLevel="0" collapsed="false">
      <c r="B208" s="60" t="str">
        <f aca="false">IF(B207="","",IF(B207+$C$9&lt;=INPUT!$C$13,B207+$C$9,""))</f>
        <v/>
      </c>
      <c r="C208" s="60" t="str">
        <f aca="true">IF(B208&lt;&gt;"",INDIRECT("ST!D"&amp;MATCH(D208,ST!$K$1:$K$395))+(D208-INDIRECT("ST!K"&amp;MATCH(D208,ST!$K$1:$K$395)))*(INDIRECT("ST!D"&amp;MATCH(D208,ST!$K$1:$K$395)+1)-INDIRECT("ST!D"&amp;MATCH(D208,ST!$K$1:$K$395)))/(INDIRECT("ST!K"&amp;MATCH(D208,ST!$K$1:$K$395)+1)-INDIRECT("ST!K"&amp;MATCH(D208,ST!$K$1:$K$395))),"")</f>
        <v/>
      </c>
      <c r="D208" s="61" t="str">
        <f aca="false">IF(B208&lt;&gt;"",$D$12+B208*3/INPUT!$C$4,"")</f>
        <v/>
      </c>
      <c r="E208" s="62" t="str">
        <f aca="true">IF(B208&lt;&gt;"",INDIRECT("ST!N"&amp;MATCH(C208,ST!$D$1:$D$395,-1))+(C208-INDIRECT("ST!D"&amp;MATCH(C208,ST!$D$1:$D$395,-1)))*(INDIRECT("ST!N"&amp;MATCH(C208,ST!$D$1:$D$395,-1)+1)-INDIRECT("ST!N"&amp;MATCH(C208,ST!$D$1:$D$395,-1)))/(INDIRECT("ST!D"&amp;MATCH(C208,ST!$D$1:$D$395,-1)+1)-INDIRECT("ST!D"&amp;MATCH(C208,ST!$D$1:$D$395,-1))),"")</f>
        <v/>
      </c>
      <c r="F208" s="63" t="str">
        <f aca="true">IF(B208&lt;&gt;"",INDIRECT("ST!M"&amp;MATCH(C208,ST!$D$1:$D$395,-1))+(C208-INDIRECT("ST!D"&amp;MATCH(C208,ST!$D$1:$D$395,-1)))*(INDIRECT("ST!M"&amp;MATCH(C208,ST!$D$1:$D$395,-1)+1)-INDIRECT("ST!M"&amp;MATCH(C208,ST!$D$1:$D$395,-1)))/(INDIRECT("ST!D"&amp;MATCH(C208,ST!$D$1:$D$395,-1)+1)-INDIRECT("ST!D"&amp;MATCH(C208,ST!$D$1:$D$395,-1))),"")</f>
        <v/>
      </c>
      <c r="G208" s="64" t="str">
        <f aca="true">IF(B208&lt;&gt;"",INDIRECT("ST!I"&amp;MATCH(C208,ST!$D$1:$D$395,-1))+(C208-INDIRECT("ST!D"&amp;MATCH(C208,ST!$D$1:$D$395,-1)))*(INDIRECT("ST!I"&amp;MATCH(C208,ST!$D$1:$D$395,-1)+1)-INDIRECT("ST!I"&amp;MATCH(C208,ST!$D$1:$D$395,-1)))/(INDIRECT("ST!D"&amp;MATCH(C208,ST!$D$1:$D$395,-1)+1)-INDIRECT("ST!D"&amp;MATCH(C208,ST!$D$1:$D$395,-1))),"")</f>
        <v/>
      </c>
      <c r="H208" s="64" t="str">
        <f aca="false">IF(B208&lt;&gt;"",INPUT!$C$4*(G208-$G$12),"")</f>
        <v/>
      </c>
      <c r="I208" s="65" t="str">
        <f aca="false">IF(B208&lt;&gt;"",(INPUT!$C$5/12/B208/3+0.5*INPUT!$C$4*((E208-$E$12)/(D208-$D$12)-$F$12)-INPUT!$C$12)*1000,"")</f>
        <v/>
      </c>
      <c r="J208" s="65" t="str">
        <f aca="false">IF(B208&lt;&gt;"",INPUT!$C$6*5280/60^2*SIN(INPUT!$C$7*2*PI()/360)*(H208-B208*3/INPUT!$C$2)/3/B208*1000,"")</f>
        <v/>
      </c>
      <c r="K208" s="65" t="str">
        <f aca="false">IF(AND(B208&lt;&gt;"",B208&lt;=INPUT!$C$13),B208*3*12*(INPUT!$C$15/1000+INPUT!$C$12 -0.5*INPUT!$C$4*((E208-$E$12)/(D208-$D$12)-$F$12))-INPUT!$C$5,"")</f>
        <v/>
      </c>
      <c r="L208" s="65" t="str">
        <f aca="false">IF(AND(B208&lt;&gt;"",B208&lt;=INPUT!$C$13),B208*3*12*( -0.5*INPUT!$C$4*((E208-$E$12)/(D208-$D$12)-$F$12))-INPUT!$C$5,"")</f>
        <v/>
      </c>
    </row>
    <row r="209" customFormat="false" ht="12.8" hidden="false" customHeight="false" outlineLevel="0" collapsed="false">
      <c r="B209" s="60" t="str">
        <f aca="false">IF(B208="","",IF(B208+$C$9&lt;=INPUT!$C$13,B208+$C$9,""))</f>
        <v/>
      </c>
      <c r="C209" s="60" t="str">
        <f aca="true">IF(B209&lt;&gt;"",INDIRECT("ST!D"&amp;MATCH(D209,ST!$K$1:$K$395))+(D209-INDIRECT("ST!K"&amp;MATCH(D209,ST!$K$1:$K$395)))*(INDIRECT("ST!D"&amp;MATCH(D209,ST!$K$1:$K$395)+1)-INDIRECT("ST!D"&amp;MATCH(D209,ST!$K$1:$K$395)))/(INDIRECT("ST!K"&amp;MATCH(D209,ST!$K$1:$K$395)+1)-INDIRECT("ST!K"&amp;MATCH(D209,ST!$K$1:$K$395))),"")</f>
        <v/>
      </c>
      <c r="D209" s="61" t="str">
        <f aca="false">IF(B209&lt;&gt;"",$D$12+B209*3/INPUT!$C$4,"")</f>
        <v/>
      </c>
      <c r="E209" s="62" t="str">
        <f aca="true">IF(B209&lt;&gt;"",INDIRECT("ST!N"&amp;MATCH(C209,ST!$D$1:$D$395,-1))+(C209-INDIRECT("ST!D"&amp;MATCH(C209,ST!$D$1:$D$395,-1)))*(INDIRECT("ST!N"&amp;MATCH(C209,ST!$D$1:$D$395,-1)+1)-INDIRECT("ST!N"&amp;MATCH(C209,ST!$D$1:$D$395,-1)))/(INDIRECT("ST!D"&amp;MATCH(C209,ST!$D$1:$D$395,-1)+1)-INDIRECT("ST!D"&amp;MATCH(C209,ST!$D$1:$D$395,-1))),"")</f>
        <v/>
      </c>
      <c r="F209" s="63" t="str">
        <f aca="true">IF(B209&lt;&gt;"",INDIRECT("ST!M"&amp;MATCH(C209,ST!$D$1:$D$395,-1))+(C209-INDIRECT("ST!D"&amp;MATCH(C209,ST!$D$1:$D$395,-1)))*(INDIRECT("ST!M"&amp;MATCH(C209,ST!$D$1:$D$395,-1)+1)-INDIRECT("ST!M"&amp;MATCH(C209,ST!$D$1:$D$395,-1)))/(INDIRECT("ST!D"&amp;MATCH(C209,ST!$D$1:$D$395,-1)+1)-INDIRECT("ST!D"&amp;MATCH(C209,ST!$D$1:$D$395,-1))),"")</f>
        <v/>
      </c>
      <c r="G209" s="64" t="str">
        <f aca="true">IF(B209&lt;&gt;"",INDIRECT("ST!I"&amp;MATCH(C209,ST!$D$1:$D$395,-1))+(C209-INDIRECT("ST!D"&amp;MATCH(C209,ST!$D$1:$D$395,-1)))*(INDIRECT("ST!I"&amp;MATCH(C209,ST!$D$1:$D$395,-1)+1)-INDIRECT("ST!I"&amp;MATCH(C209,ST!$D$1:$D$395,-1)))/(INDIRECT("ST!D"&amp;MATCH(C209,ST!$D$1:$D$395,-1)+1)-INDIRECT("ST!D"&amp;MATCH(C209,ST!$D$1:$D$395,-1))),"")</f>
        <v/>
      </c>
      <c r="H209" s="64" t="str">
        <f aca="false">IF(B209&lt;&gt;"",INPUT!$C$4*(G209-$G$12),"")</f>
        <v/>
      </c>
      <c r="I209" s="65" t="str">
        <f aca="false">IF(B209&lt;&gt;"",(INPUT!$C$5/12/B209/3+0.5*INPUT!$C$4*((E209-$E$12)/(D209-$D$12)-$F$12)-INPUT!$C$12)*1000,"")</f>
        <v/>
      </c>
      <c r="J209" s="65" t="str">
        <f aca="false">IF(B209&lt;&gt;"",INPUT!$C$6*5280/60^2*SIN(INPUT!$C$7*2*PI()/360)*(H209-B209*3/INPUT!$C$2)/3/B209*1000,"")</f>
        <v/>
      </c>
      <c r="K209" s="65" t="str">
        <f aca="false">IF(AND(B209&lt;&gt;"",B209&lt;=INPUT!$C$13),B209*3*12*(INPUT!$C$15/1000+INPUT!$C$12 -0.5*INPUT!$C$4*((E209-$E$12)/(D209-$D$12)-$F$12))-INPUT!$C$5,"")</f>
        <v/>
      </c>
      <c r="L209" s="65" t="str">
        <f aca="false">IF(AND(B209&lt;&gt;"",B209&lt;=INPUT!$C$13),B209*3*12*( -0.5*INPUT!$C$4*((E209-$E$12)/(D209-$D$12)-$F$12))-INPUT!$C$5,"")</f>
        <v/>
      </c>
    </row>
    <row r="210" customFormat="false" ht="12.8" hidden="false" customHeight="false" outlineLevel="0" collapsed="false">
      <c r="B210" s="60" t="str">
        <f aca="false">IF(B209="","",IF(B209+$C$9&lt;=INPUT!$C$13,B209+$C$9,""))</f>
        <v/>
      </c>
      <c r="C210" s="60" t="str">
        <f aca="true">IF(B210&lt;&gt;"",INDIRECT("ST!D"&amp;MATCH(D210,ST!$K$1:$K$395))+(D210-INDIRECT("ST!K"&amp;MATCH(D210,ST!$K$1:$K$395)))*(INDIRECT("ST!D"&amp;MATCH(D210,ST!$K$1:$K$395)+1)-INDIRECT("ST!D"&amp;MATCH(D210,ST!$K$1:$K$395)))/(INDIRECT("ST!K"&amp;MATCH(D210,ST!$K$1:$K$395)+1)-INDIRECT("ST!K"&amp;MATCH(D210,ST!$K$1:$K$395))),"")</f>
        <v/>
      </c>
      <c r="D210" s="61" t="str">
        <f aca="false">IF(B210&lt;&gt;"",$D$12+B210*3/INPUT!$C$4,"")</f>
        <v/>
      </c>
      <c r="E210" s="62" t="str">
        <f aca="true">IF(B210&lt;&gt;"",INDIRECT("ST!N"&amp;MATCH(C210,ST!$D$1:$D$395,-1))+(C210-INDIRECT("ST!D"&amp;MATCH(C210,ST!$D$1:$D$395,-1)))*(INDIRECT("ST!N"&amp;MATCH(C210,ST!$D$1:$D$395,-1)+1)-INDIRECT("ST!N"&amp;MATCH(C210,ST!$D$1:$D$395,-1)))/(INDIRECT("ST!D"&amp;MATCH(C210,ST!$D$1:$D$395,-1)+1)-INDIRECT("ST!D"&amp;MATCH(C210,ST!$D$1:$D$395,-1))),"")</f>
        <v/>
      </c>
      <c r="F210" s="63" t="str">
        <f aca="true">IF(B210&lt;&gt;"",INDIRECT("ST!M"&amp;MATCH(C210,ST!$D$1:$D$395,-1))+(C210-INDIRECT("ST!D"&amp;MATCH(C210,ST!$D$1:$D$395,-1)))*(INDIRECT("ST!M"&amp;MATCH(C210,ST!$D$1:$D$395,-1)+1)-INDIRECT("ST!M"&amp;MATCH(C210,ST!$D$1:$D$395,-1)))/(INDIRECT("ST!D"&amp;MATCH(C210,ST!$D$1:$D$395,-1)+1)-INDIRECT("ST!D"&amp;MATCH(C210,ST!$D$1:$D$395,-1))),"")</f>
        <v/>
      </c>
      <c r="G210" s="64" t="str">
        <f aca="true">IF(B210&lt;&gt;"",INDIRECT("ST!I"&amp;MATCH(C210,ST!$D$1:$D$395,-1))+(C210-INDIRECT("ST!D"&amp;MATCH(C210,ST!$D$1:$D$395,-1)))*(INDIRECT("ST!I"&amp;MATCH(C210,ST!$D$1:$D$395,-1)+1)-INDIRECT("ST!I"&amp;MATCH(C210,ST!$D$1:$D$395,-1)))/(INDIRECT("ST!D"&amp;MATCH(C210,ST!$D$1:$D$395,-1)+1)-INDIRECT("ST!D"&amp;MATCH(C210,ST!$D$1:$D$395,-1))),"")</f>
        <v/>
      </c>
      <c r="H210" s="64" t="str">
        <f aca="false">IF(B210&lt;&gt;"",INPUT!$C$4*(G210-$G$12),"")</f>
        <v/>
      </c>
      <c r="I210" s="65" t="str">
        <f aca="false">IF(B210&lt;&gt;"",(INPUT!$C$5/12/B210/3+0.5*INPUT!$C$4*((E210-$E$12)/(D210-$D$12)-$F$12)-INPUT!$C$12)*1000,"")</f>
        <v/>
      </c>
      <c r="J210" s="65" t="str">
        <f aca="false">IF(B210&lt;&gt;"",INPUT!$C$6*5280/60^2*SIN(INPUT!$C$7*2*PI()/360)*(H210-B210*3/INPUT!$C$2)/3/B210*1000,"")</f>
        <v/>
      </c>
      <c r="K210" s="65" t="str">
        <f aca="false">IF(AND(B210&lt;&gt;"",B210&lt;=INPUT!$C$13),B210*3*12*(INPUT!$C$15/1000+INPUT!$C$12 -0.5*INPUT!$C$4*((E210-$E$12)/(D210-$D$12)-$F$12))-INPUT!$C$5,"")</f>
        <v/>
      </c>
      <c r="L210" s="65" t="str">
        <f aca="false">IF(AND(B210&lt;&gt;"",B210&lt;=INPUT!$C$13),B210*3*12*( -0.5*INPUT!$C$4*((E210-$E$12)/(D210-$D$12)-$F$12))-INPUT!$C$5,"")</f>
        <v/>
      </c>
    </row>
    <row r="211" customFormat="false" ht="12.8" hidden="false" customHeight="false" outlineLevel="0" collapsed="false">
      <c r="B211" s="60" t="str">
        <f aca="false">IF(B210="","",IF(B210+$C$9&lt;=INPUT!$C$13,B210+$C$9,""))</f>
        <v/>
      </c>
      <c r="C211" s="60" t="str">
        <f aca="true">IF(B211&lt;&gt;"",INDIRECT("ST!D"&amp;MATCH(D211,ST!$K$1:$K$395))+(D211-INDIRECT("ST!K"&amp;MATCH(D211,ST!$K$1:$K$395)))*(INDIRECT("ST!D"&amp;MATCH(D211,ST!$K$1:$K$395)+1)-INDIRECT("ST!D"&amp;MATCH(D211,ST!$K$1:$K$395)))/(INDIRECT("ST!K"&amp;MATCH(D211,ST!$K$1:$K$395)+1)-INDIRECT("ST!K"&amp;MATCH(D211,ST!$K$1:$K$395))),"")</f>
        <v/>
      </c>
      <c r="D211" s="61" t="str">
        <f aca="false">IF(B211&lt;&gt;"",$D$12+B211*3/INPUT!$C$4,"")</f>
        <v/>
      </c>
      <c r="E211" s="62" t="str">
        <f aca="true">IF(B211&lt;&gt;"",INDIRECT("ST!N"&amp;MATCH(C211,ST!$D$1:$D$395,-1))+(C211-INDIRECT("ST!D"&amp;MATCH(C211,ST!$D$1:$D$395,-1)))*(INDIRECT("ST!N"&amp;MATCH(C211,ST!$D$1:$D$395,-1)+1)-INDIRECT("ST!N"&amp;MATCH(C211,ST!$D$1:$D$395,-1)))/(INDIRECT("ST!D"&amp;MATCH(C211,ST!$D$1:$D$395,-1)+1)-INDIRECT("ST!D"&amp;MATCH(C211,ST!$D$1:$D$395,-1))),"")</f>
        <v/>
      </c>
      <c r="F211" s="63" t="str">
        <f aca="true">IF(B211&lt;&gt;"",INDIRECT("ST!M"&amp;MATCH(C211,ST!$D$1:$D$395,-1))+(C211-INDIRECT("ST!D"&amp;MATCH(C211,ST!$D$1:$D$395,-1)))*(INDIRECT("ST!M"&amp;MATCH(C211,ST!$D$1:$D$395,-1)+1)-INDIRECT("ST!M"&amp;MATCH(C211,ST!$D$1:$D$395,-1)))/(INDIRECT("ST!D"&amp;MATCH(C211,ST!$D$1:$D$395,-1)+1)-INDIRECT("ST!D"&amp;MATCH(C211,ST!$D$1:$D$395,-1))),"")</f>
        <v/>
      </c>
      <c r="G211" s="64" t="str">
        <f aca="true">IF(B211&lt;&gt;"",INDIRECT("ST!I"&amp;MATCH(C211,ST!$D$1:$D$395,-1))+(C211-INDIRECT("ST!D"&amp;MATCH(C211,ST!$D$1:$D$395,-1)))*(INDIRECT("ST!I"&amp;MATCH(C211,ST!$D$1:$D$395,-1)+1)-INDIRECT("ST!I"&amp;MATCH(C211,ST!$D$1:$D$395,-1)))/(INDIRECT("ST!D"&amp;MATCH(C211,ST!$D$1:$D$395,-1)+1)-INDIRECT("ST!D"&amp;MATCH(C211,ST!$D$1:$D$395,-1))),"")</f>
        <v/>
      </c>
      <c r="H211" s="64" t="str">
        <f aca="false">IF(B211&lt;&gt;"",INPUT!$C$4*(G211-$G$12),"")</f>
        <v/>
      </c>
      <c r="I211" s="65" t="str">
        <f aca="false">IF(B211&lt;&gt;"",(INPUT!$C$5/12/B211/3+0.5*INPUT!$C$4*((E211-$E$12)/(D211-$D$12)-$F$12)-INPUT!$C$12)*1000,"")</f>
        <v/>
      </c>
      <c r="J211" s="65" t="str">
        <f aca="false">IF(B211&lt;&gt;"",INPUT!$C$6*5280/60^2*SIN(INPUT!$C$7*2*PI()/360)*(H211-B211*3/INPUT!$C$2)/3/B211*1000,"")</f>
        <v/>
      </c>
      <c r="K211" s="65" t="str">
        <f aca="false">IF(AND(B211&lt;&gt;"",B211&lt;=INPUT!$C$13),B211*3*12*(INPUT!$C$15/1000+INPUT!$C$12 -0.5*INPUT!$C$4*((E211-$E$12)/(D211-$D$12)-$F$12))-INPUT!$C$5,"")</f>
        <v/>
      </c>
      <c r="L211" s="65" t="str">
        <f aca="false">IF(AND(B211&lt;&gt;"",B211&lt;=INPUT!$C$13),B211*3*12*( -0.5*INPUT!$C$4*((E211-$E$12)/(D211-$D$12)-$F$12))-INPUT!$C$5,"")</f>
        <v/>
      </c>
    </row>
    <row r="212" customFormat="false" ht="12.8" hidden="false" customHeight="false" outlineLevel="0" collapsed="false">
      <c r="B212" s="38" t="s">
        <v>79</v>
      </c>
      <c r="C212" s="38" t="s">
        <v>79</v>
      </c>
      <c r="D212" s="38" t="s">
        <v>79</v>
      </c>
      <c r="E212" s="38" t="s">
        <v>79</v>
      </c>
      <c r="F212" s="38" t="s">
        <v>79</v>
      </c>
      <c r="G212" s="38" t="s">
        <v>79</v>
      </c>
      <c r="H212" s="38" t="s">
        <v>79</v>
      </c>
      <c r="I212" s="38" t="s">
        <v>79</v>
      </c>
      <c r="J212" s="38" t="s">
        <v>79</v>
      </c>
      <c r="K212" s="38" t="s">
        <v>79</v>
      </c>
      <c r="L212" s="38" t="s">
        <v>79</v>
      </c>
    </row>
  </sheetData>
  <sheetProtection sheet="true" objects="true" scenarios="true" selectLockedCells="true"/>
  <conditionalFormatting sqref="B14:L211">
    <cfRule type="cellIs" priority="2" operator="notEqual" aboveAverage="0" equalAverage="0" bottom="0" percent="0" rank="0" text="" dxfId="1">
      <formula>""</formula>
    </cfRule>
  </conditionalFormatting>
  <dataValidations count="1">
    <dataValidation allowBlank="false" error="Count Must Be &lt; 200&#10;and&#10;Increment Must Be Integer" errorStyle="stop" operator="between" showDropDown="false" showErrorMessage="true" showInputMessage="false" sqref="C9" type="custom">
      <formula1>IF(AND(J9&lt;200,MOD(C9,1)=0),1,0)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XFA5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24" width="4.17"/>
    <col collapsed="false" customWidth="true" hidden="false" outlineLevel="0" max="4" min="2" style="24" width="14.54"/>
    <col collapsed="false" customWidth="false" hidden="false" outlineLevel="0" max="5" min="5" style="35" width="11.53"/>
    <col collapsed="false" customWidth="false" hidden="false" outlineLevel="0" max="16381" min="6" style="24" width="11.53"/>
    <col collapsed="false" customWidth="false" hidden="false" outlineLevel="0" max="16384" min="16382" style="66" width="11.53"/>
  </cols>
  <sheetData>
    <row r="2" customFormat="false" ht="12.8" hidden="false" customHeight="false" outlineLevel="0" collapsed="false">
      <c r="B2" s="41"/>
      <c r="C2" s="41"/>
      <c r="D2" s="41"/>
      <c r="E2" s="41"/>
      <c r="F2" s="41"/>
      <c r="G2" s="41"/>
      <c r="H2" s="41"/>
    </row>
    <row r="3" customFormat="false" ht="12.8" hidden="false" customHeight="false" outlineLevel="0" collapsed="false">
      <c r="B3" s="24" t="s">
        <v>80</v>
      </c>
      <c r="C3" s="24" t="s">
        <v>81</v>
      </c>
      <c r="D3" s="24" t="s">
        <v>81</v>
      </c>
    </row>
    <row r="4" customFormat="false" ht="12.8" hidden="false" customHeight="false" outlineLevel="0" collapsed="false">
      <c r="B4" s="67" t="s">
        <v>82</v>
      </c>
      <c r="C4" s="67" t="s">
        <v>83</v>
      </c>
      <c r="D4" s="68" t="s">
        <v>84</v>
      </c>
      <c r="E4" s="24"/>
      <c r="XFA4" s="66"/>
    </row>
    <row r="5" customFormat="false" ht="12.8" hidden="false" customHeight="false" outlineLevel="0" collapsed="false">
      <c r="B5" s="67" t="n">
        <v>0</v>
      </c>
      <c r="C5" s="67" t="n">
        <v>29.92</v>
      </c>
      <c r="D5" s="68" t="n">
        <f aca="false">0.0002953006*101325*(1 - (0.0000225577*B5/3.2808))^5.25588</f>
        <v>29.921333295</v>
      </c>
      <c r="E5" s="24"/>
      <c r="XFA5" s="66"/>
    </row>
    <row r="6" customFormat="false" ht="12.8" hidden="false" customHeight="false" outlineLevel="0" collapsed="false">
      <c r="B6" s="67" t="n">
        <v>500</v>
      </c>
      <c r="C6" s="67" t="n">
        <v>29.39</v>
      </c>
      <c r="D6" s="68" t="n">
        <f aca="false">0.0002953006*101325*(1 - (0.0000225577*B6/3.2808))^5.25588</f>
        <v>29.3846295780367</v>
      </c>
      <c r="E6" s="24"/>
      <c r="XFA6" s="66"/>
    </row>
    <row r="7" customFormat="false" ht="12.8" hidden="false" customHeight="false" outlineLevel="0" collapsed="false">
      <c r="B7" s="67" t="n">
        <v>1000</v>
      </c>
      <c r="C7" s="67" t="n">
        <v>28.86</v>
      </c>
      <c r="D7" s="68" t="n">
        <f aca="false">0.0002953006*101325*(1 - (0.0000225577*B7/3.2808))^5.25588</f>
        <v>28.8557478921741</v>
      </c>
      <c r="E7" s="24"/>
      <c r="XFA7" s="66"/>
    </row>
    <row r="8" customFormat="false" ht="12.8" hidden="false" customHeight="false" outlineLevel="0" collapsed="false">
      <c r="B8" s="67" t="n">
        <v>1500</v>
      </c>
      <c r="C8" s="67" t="n">
        <v>28.34</v>
      </c>
      <c r="D8" s="68" t="n">
        <f aca="false">0.0002953006*101325*(1 - (0.0000225577*B8/3.2808))^5.25588</f>
        <v>28.3346007237312</v>
      </c>
      <c r="E8" s="24"/>
      <c r="XFA8" s="66"/>
    </row>
    <row r="9" customFormat="false" ht="12.8" hidden="false" customHeight="false" outlineLevel="0" collapsed="false">
      <c r="B9" s="67" t="n">
        <v>2000</v>
      </c>
      <c r="C9" s="67" t="n">
        <v>27.82</v>
      </c>
      <c r="D9" s="68" t="n">
        <f aca="false">0.0002953006*101325*(1 - (0.0000225577*B9/3.2808))^5.25588</f>
        <v>27.8211012397612</v>
      </c>
      <c r="E9" s="24"/>
      <c r="XFA9" s="66"/>
    </row>
    <row r="10" customFormat="false" ht="12.8" hidden="false" customHeight="false" outlineLevel="0" collapsed="false">
      <c r="B10" s="67" t="n">
        <v>2500</v>
      </c>
      <c r="C10" s="67" t="n">
        <v>27.32</v>
      </c>
      <c r="D10" s="68" t="n">
        <f aca="false">0.0002953006*101325*(1 - (0.0000225577*B10/3.2808))^5.25588</f>
        <v>27.3151632850934</v>
      </c>
      <c r="E10" s="24"/>
      <c r="XFA10" s="66"/>
    </row>
    <row r="11" customFormat="false" ht="12.8" hidden="false" customHeight="false" outlineLevel="0" collapsed="false">
      <c r="B11" s="67" t="n">
        <v>3000</v>
      </c>
      <c r="C11" s="67" t="n">
        <v>26.82</v>
      </c>
      <c r="D11" s="68" t="n">
        <f aca="false">0.0002953006*101325*(1 - (0.0000225577*B11/3.2808))^5.25588</f>
        <v>26.8167013793779</v>
      </c>
      <c r="E11" s="24"/>
      <c r="XFA11" s="66"/>
    </row>
    <row r="12" customFormat="false" ht="12.8" hidden="false" customHeight="false" outlineLevel="0" collapsed="false">
      <c r="B12" s="67" t="n">
        <v>3500</v>
      </c>
      <c r="C12" s="67" t="n">
        <v>26.33</v>
      </c>
      <c r="D12" s="68" t="n">
        <f aca="false">0.0002953006*101325*(1 - (0.0000225577*B12/3.2808))^5.25588</f>
        <v>26.3256307141325</v>
      </c>
      <c r="E12" s="24"/>
      <c r="XFA12" s="66"/>
    </row>
    <row r="13" customFormat="false" ht="12.8" hidden="false" customHeight="false" outlineLevel="0" collapsed="false">
      <c r="B13" s="67" t="n">
        <v>4000</v>
      </c>
      <c r="C13" s="67" t="n">
        <v>25.84</v>
      </c>
      <c r="D13" s="68" t="n">
        <f aca="false">0.0002953006*101325*(1 - (0.0000225577*B13/3.2808))^5.25588</f>
        <v>25.8418671497925</v>
      </c>
      <c r="E13" s="24"/>
      <c r="XFA13" s="66"/>
    </row>
    <row r="14" customFormat="false" ht="12.8" hidden="false" customHeight="false" outlineLevel="0" collapsed="false">
      <c r="B14" s="67" t="n">
        <v>4500</v>
      </c>
      <c r="C14" s="67" t="n">
        <v>25.37</v>
      </c>
      <c r="D14" s="68" t="n">
        <f aca="false">0.0002953006*101325*(1 - (0.0000225577*B14/3.2808))^5.25588</f>
        <v>25.3653272127633</v>
      </c>
      <c r="E14" s="24"/>
      <c r="XFA14" s="66"/>
    </row>
    <row r="15" customFormat="false" ht="12.8" hidden="false" customHeight="false" outlineLevel="0" collapsed="false">
      <c r="B15" s="67" t="n">
        <v>5000</v>
      </c>
      <c r="C15" s="67" t="n">
        <v>24.9</v>
      </c>
      <c r="D15" s="68" t="n">
        <f aca="false">0.0002953006*101325*(1 - (0.0000225577*B15/3.2808))^5.25588</f>
        <v>24.8959280924754</v>
      </c>
      <c r="E15" s="24"/>
      <c r="XFA15" s="66"/>
    </row>
    <row r="16" customFormat="false" ht="12.8" hidden="false" customHeight="false" outlineLevel="0" collapsed="false">
      <c r="B16" s="67" t="n">
        <v>5500</v>
      </c>
      <c r="C16" s="67" t="n">
        <v>24.44</v>
      </c>
      <c r="D16" s="68" t="n">
        <f aca="false">0.0002953006*101325*(1 - (0.0000225577*B16/3.2808))^5.25588</f>
        <v>24.4335876384423</v>
      </c>
      <c r="E16" s="24"/>
      <c r="XFA16" s="66"/>
    </row>
    <row r="17" customFormat="false" ht="12.8" hidden="false" customHeight="false" outlineLevel="0" collapsed="false">
      <c r="B17" s="67" t="n">
        <v>6000</v>
      </c>
      <c r="C17" s="67" t="n">
        <v>23.98</v>
      </c>
      <c r="D17" s="68" t="n">
        <f aca="false">0.0002953006*101325*(1 - (0.0000225577*B17/3.2808))^5.25588</f>
        <v>23.9782243573207</v>
      </c>
      <c r="E17" s="24"/>
      <c r="XFA17" s="66"/>
    </row>
    <row r="18" customFormat="false" ht="12.8" hidden="false" customHeight="false" outlineLevel="0" collapsed="false">
      <c r="B18" s="67" t="n">
        <v>6500</v>
      </c>
      <c r="C18" s="67" t="n">
        <v>23.53</v>
      </c>
      <c r="D18" s="68" t="n">
        <f aca="false">0.0002953006*101325*(1 - (0.0000225577*B18/3.2808))^5.25588</f>
        <v>23.5297574099738</v>
      </c>
      <c r="E18" s="24"/>
      <c r="XFA18" s="66"/>
    </row>
    <row r="19" customFormat="false" ht="12.8" hidden="false" customHeight="false" outlineLevel="0" collapsed="false">
      <c r="B19" s="67" t="n">
        <v>7000</v>
      </c>
      <c r="C19" s="67" t="n">
        <v>23.09</v>
      </c>
      <c r="D19" s="68" t="n">
        <f aca="false">0.0002953006*101325*(1 - (0.0000225577*B19/3.2808))^5.25588</f>
        <v>23.088106608537</v>
      </c>
      <c r="E19" s="24"/>
      <c r="XFA19" s="66"/>
    </row>
    <row r="20" customFormat="false" ht="12.8" hidden="false" customHeight="false" outlineLevel="0" collapsed="false">
      <c r="B20" s="67" t="n">
        <v>7500</v>
      </c>
      <c r="C20" s="67" t="n">
        <v>22.66</v>
      </c>
      <c r="D20" s="68" t="n">
        <f aca="false">0.0002953006*101325*(1 - (0.0000225577*B20/3.2808))^5.25588</f>
        <v>22.6531924134864</v>
      </c>
      <c r="E20" s="24"/>
      <c r="XFA20" s="66"/>
    </row>
    <row r="21" customFormat="false" ht="12.8" hidden="false" customHeight="false" outlineLevel="0" collapsed="false">
      <c r="B21" s="67" t="n">
        <v>8000</v>
      </c>
      <c r="C21" s="67" t="n">
        <v>22.23</v>
      </c>
      <c r="D21" s="68" t="n">
        <f aca="false">0.0002953006*101325*(1 - (0.0000225577*B21/3.2808))^5.25588</f>
        <v>22.22493593071</v>
      </c>
      <c r="E21" s="24"/>
      <c r="XFA21" s="66"/>
    </row>
    <row r="22" customFormat="false" ht="12.8" hidden="false" customHeight="false" outlineLevel="0" collapsed="false">
      <c r="B22" s="67" t="n">
        <v>8500</v>
      </c>
      <c r="C22" s="67" t="n">
        <v>21.81</v>
      </c>
      <c r="D22" s="68" t="n">
        <f aca="false">0.0002953006*101325*(1 - (0.0000225577*B22/3.2808))^5.25588</f>
        <v>21.8032589085817</v>
      </c>
      <c r="E22" s="24"/>
      <c r="XFA22" s="66"/>
    </row>
    <row r="23" customFormat="false" ht="12.8" hidden="false" customHeight="false" outlineLevel="0" collapsed="false">
      <c r="B23" s="67" t="n">
        <v>9000</v>
      </c>
      <c r="C23" s="67" t="n">
        <v>21.39</v>
      </c>
      <c r="D23" s="68" t="n">
        <f aca="false">0.0002953006*101325*(1 - (0.0000225577*B23/3.2808))^5.25588</f>
        <v>21.3880837350374</v>
      </c>
      <c r="E23" s="24"/>
      <c r="XFA23" s="66"/>
    </row>
    <row r="24" customFormat="false" ht="12.8" hidden="false" customHeight="false" outlineLevel="0" collapsed="false">
      <c r="B24" s="67" t="n">
        <v>9500</v>
      </c>
      <c r="C24" s="67" t="n">
        <v>20.98</v>
      </c>
      <c r="D24" s="68" t="n">
        <f aca="false">0.0002953006*101325*(1 - (0.0000225577*B24/3.2808))^5.25588</f>
        <v>20.9793334346553</v>
      </c>
      <c r="E24" s="24"/>
      <c r="XFA24" s="66"/>
    </row>
    <row r="25" customFormat="false" ht="12.8" hidden="false" customHeight="false" outlineLevel="0" collapsed="false">
      <c r="B25" s="67" t="n">
        <v>10000</v>
      </c>
      <c r="C25" s="67" t="n">
        <v>20.58</v>
      </c>
      <c r="D25" s="68" t="n">
        <f aca="false">0.0002953006*101325*(1 - (0.0000225577*B25/3.2808))^5.25588</f>
        <v>20.5769316657367</v>
      </c>
      <c r="E25" s="24"/>
      <c r="XFA25" s="66"/>
    </row>
    <row r="26" customFormat="false" ht="12.8" hidden="false" customHeight="false" outlineLevel="0" collapsed="false">
      <c r="B26" s="67" t="n">
        <v>10500</v>
      </c>
      <c r="C26" s="67" t="n">
        <v>20.19</v>
      </c>
      <c r="D26" s="68" t="n">
        <f aca="false">0.0002953006*101325*(1 - (0.0000225577*B26/3.2808))^5.25588</f>
        <v>20.180802717392</v>
      </c>
      <c r="E26" s="24"/>
      <c r="XFA26" s="66"/>
    </row>
    <row r="27" customFormat="false" ht="12.8" hidden="false" customHeight="false" outlineLevel="0" collapsed="false">
      <c r="B27" s="67" t="n">
        <v>11000</v>
      </c>
      <c r="C27" s="67" t="n">
        <v>19.8</v>
      </c>
      <c r="D27" s="68" t="n">
        <f aca="false">0.0002953006*101325*(1 - (0.0000225577*B27/3.2808))^5.25588</f>
        <v>19.7908715066274</v>
      </c>
      <c r="E27" s="24"/>
      <c r="XFA27" s="66"/>
    </row>
    <row r="28" customFormat="false" ht="12.8" hidden="false" customHeight="false" outlineLevel="0" collapsed="false">
      <c r="B28" s="67" t="n">
        <v>11500</v>
      </c>
      <c r="C28" s="67" t="n">
        <v>19.41</v>
      </c>
      <c r="D28" s="68" t="n">
        <f aca="false">0.0002953006*101325*(1 - (0.0000225577*B28/3.2808))^5.25588</f>
        <v>19.4070635754352</v>
      </c>
      <c r="E28" s="24"/>
      <c r="XFA28" s="66"/>
    </row>
    <row r="29" customFormat="false" ht="12.8" hidden="false" customHeight="false" outlineLevel="0" collapsed="false">
      <c r="B29" s="67" t="n">
        <v>12000</v>
      </c>
      <c r="C29" s="67" t="n">
        <v>19.03</v>
      </c>
      <c r="D29" s="68" t="n">
        <f aca="false">0.0002953006*101325*(1 - (0.0000225577*B29/3.2808))^5.25588</f>
        <v>19.0293050878876</v>
      </c>
      <c r="E29" s="24"/>
      <c r="XFA29" s="66"/>
    </row>
    <row r="30" customFormat="false" ht="12.8" hidden="false" customHeight="false" outlineLevel="0" collapsed="false">
      <c r="B30" s="67" t="n">
        <v>12500</v>
      </c>
      <c r="C30" s="67" t="n">
        <v>18.66</v>
      </c>
      <c r="D30" s="68" t="n">
        <f aca="false">0.0002953006*101325*(1 - (0.0000225577*B30/3.2808))^5.25588</f>
        <v>18.6575228272314</v>
      </c>
      <c r="E30" s="24"/>
      <c r="XFA30" s="66"/>
    </row>
    <row r="31" customFormat="false" ht="12.8" hidden="false" customHeight="false" outlineLevel="0" collapsed="false">
      <c r="B31" s="67" t="n">
        <v>13000</v>
      </c>
      <c r="C31" s="67" t="n">
        <v>18.3</v>
      </c>
      <c r="D31" s="68" t="n">
        <f aca="false">0.0002953006*101325*(1 - (0.0000225577*B31/3.2808))^5.25588</f>
        <v>18.2916441929876</v>
      </c>
      <c r="E31" s="24"/>
      <c r="XFA31" s="66"/>
    </row>
    <row r="32" customFormat="false" ht="12.8" hidden="false" customHeight="false" outlineLevel="0" collapsed="false">
      <c r="B32" s="67" t="n">
        <v>13500</v>
      </c>
      <c r="C32" s="67" t="n">
        <v>17.94</v>
      </c>
      <c r="D32" s="68" t="n">
        <f aca="false">0.0002953006*101325*(1 - (0.0000225577*B32/3.2808))^5.25588</f>
        <v>17.9315971980521</v>
      </c>
      <c r="E32" s="24"/>
      <c r="XFA32" s="66"/>
    </row>
    <row r="33" customFormat="false" ht="12.8" hidden="false" customHeight="false" outlineLevel="0" collapsed="false">
      <c r="B33" s="67" t="n">
        <v>14000</v>
      </c>
      <c r="C33" s="67" t="n">
        <v>17.58</v>
      </c>
      <c r="D33" s="68" t="n">
        <f aca="false">0.0002953006*101325*(1 - (0.0000225577*B33/3.2808))^5.25588</f>
        <v>17.5773104657998</v>
      </c>
      <c r="E33" s="24"/>
      <c r="XFA33" s="66"/>
    </row>
    <row r="34" customFormat="false" ht="12.8" hidden="false" customHeight="false" outlineLevel="0" collapsed="false">
      <c r="B34" s="67" t="n">
        <v>14500</v>
      </c>
      <c r="C34" s="67" t="n">
        <v>17.24</v>
      </c>
      <c r="D34" s="68" t="n">
        <f aca="false">0.0002953006*101325*(1 - (0.0000225577*B34/3.2808))^5.25588</f>
        <v>17.2287132271921</v>
      </c>
      <c r="E34" s="24"/>
      <c r="XFA34" s="66"/>
    </row>
    <row r="35" customFormat="false" ht="12.8" hidden="false" customHeight="false" outlineLevel="0" collapsed="false">
      <c r="B35" s="67" t="n">
        <v>15000</v>
      </c>
      <c r="C35" s="67" t="n">
        <v>16.89</v>
      </c>
      <c r="D35" s="68" t="n">
        <f aca="false">0.0002953006*101325*(1 - (0.0000225577*B35/3.2808))^5.25588</f>
        <v>16.8857353178861</v>
      </c>
      <c r="E35" s="24"/>
      <c r="XFA35" s="66"/>
    </row>
    <row r="36" customFormat="false" ht="12.8" hidden="false" customHeight="false" outlineLevel="0" collapsed="false">
      <c r="B36" s="67" t="n">
        <v>15500</v>
      </c>
      <c r="C36" s="67" t="n">
        <v>16.56</v>
      </c>
      <c r="D36" s="68" t="n">
        <f aca="false">0.0002953006*101325*(1 - (0.0000225577*B36/3.2808))^5.25588</f>
        <v>16.5483071753475</v>
      </c>
      <c r="E36" s="24"/>
      <c r="XFA36" s="66"/>
    </row>
    <row r="37" customFormat="false" ht="12.8" hidden="false" customHeight="false" outlineLevel="0" collapsed="false">
      <c r="B37" s="67" t="n">
        <v>16000</v>
      </c>
      <c r="C37" s="67" t="n">
        <v>16.22</v>
      </c>
      <c r="D37" s="68" t="n">
        <f aca="false">0.0002953006*101325*(1 - (0.0000225577*B37/3.2808))^5.25588</f>
        <v>16.2163598359657</v>
      </c>
      <c r="E37" s="24"/>
      <c r="XFA37" s="66"/>
    </row>
    <row r="38" customFormat="false" ht="12.8" hidden="false" customHeight="false" outlineLevel="0" collapsed="false">
      <c r="B38" s="67" t="n">
        <v>16500</v>
      </c>
      <c r="C38" s="67" t="n">
        <v>15.9</v>
      </c>
      <c r="D38" s="68" t="n">
        <f aca="false">0.0002953006*101325*(1 - (0.0000225577*B38/3.2808))^5.25588</f>
        <v>15.8898249321721</v>
      </c>
      <c r="E38" s="24"/>
      <c r="XFA38" s="66"/>
    </row>
    <row r="39" customFormat="false" ht="12.8" hidden="false" customHeight="false" outlineLevel="0" collapsed="false">
      <c r="B39" s="67" t="n">
        <v>17000</v>
      </c>
      <c r="C39" s="67" t="n">
        <v>15.58</v>
      </c>
      <c r="D39" s="68" t="n">
        <f aca="false">0.0002953006*101325*(1 - (0.0000225577*B39/3.2808))^5.25588</f>
        <v>15.5686346895612</v>
      </c>
      <c r="E39" s="24"/>
      <c r="XFA39" s="66"/>
    </row>
    <row r="40" customFormat="false" ht="12.8" hidden="false" customHeight="false" outlineLevel="0" collapsed="false">
      <c r="B40" s="67" t="n">
        <v>17500</v>
      </c>
      <c r="C40" s="67" t="n">
        <v>15.26</v>
      </c>
      <c r="D40" s="68" t="n">
        <f aca="false">0.0002953006*101325*(1 - (0.0000225577*B40/3.2808))^5.25588</f>
        <v>15.2527219240145</v>
      </c>
      <c r="E40" s="24"/>
      <c r="XFA40" s="66"/>
    </row>
    <row r="41" customFormat="false" ht="12.8" hidden="false" customHeight="false" outlineLevel="0" collapsed="false">
      <c r="B41" s="67" t="n">
        <v>18000</v>
      </c>
      <c r="C41" s="67" t="n">
        <v>14.95</v>
      </c>
      <c r="D41" s="68" t="n">
        <f aca="false">0.0002953006*101325*(1 - (0.0000225577*B41/3.2808))^5.25588</f>
        <v>14.9420200388271</v>
      </c>
      <c r="E41" s="24"/>
      <c r="XFA41" s="66"/>
    </row>
    <row r="42" customFormat="false" ht="12.8" hidden="false" customHeight="false" outlineLevel="0" collapsed="false">
      <c r="B42" s="67" t="n">
        <v>18500</v>
      </c>
      <c r="C42" s="67" t="n">
        <v>14.65</v>
      </c>
      <c r="D42" s="68" t="n">
        <f aca="false">0.0002953006*101325*(1 - (0.0000225577*B42/3.2808))^5.25588</f>
        <v>14.6364630218373</v>
      </c>
      <c r="E42" s="24"/>
      <c r="XFA42" s="66"/>
    </row>
    <row r="43" customFormat="false" ht="12.8" hidden="false" customHeight="false" outlineLevel="0" collapsed="false">
      <c r="B43" s="67" t="n">
        <v>19000</v>
      </c>
      <c r="C43" s="67" t="n">
        <v>14.35</v>
      </c>
      <c r="D43" s="68" t="n">
        <f aca="false">0.0002953006*101325*(1 - (0.0000225577*B43/3.2808))^5.25588</f>
        <v>14.3359854425591</v>
      </c>
      <c r="E43" s="24"/>
      <c r="XFA43" s="66"/>
    </row>
    <row r="44" customFormat="false" ht="12.8" hidden="false" customHeight="false" outlineLevel="0" collapsed="false">
      <c r="B44" s="67" t="n">
        <v>19500</v>
      </c>
      <c r="C44" s="67" t="n">
        <v>14.05</v>
      </c>
      <c r="D44" s="68" t="n">
        <f aca="false">0.0002953006*101325*(1 - (0.0000225577*B44/3.2808))^5.25588</f>
        <v>14.0405224493178</v>
      </c>
      <c r="E44" s="24"/>
      <c r="XFA44" s="66"/>
    </row>
    <row r="45" customFormat="false" ht="12.8" hidden="false" customHeight="false" outlineLevel="0" collapsed="false">
      <c r="B45" s="67" t="n">
        <v>20000</v>
      </c>
      <c r="C45" s="67" t="n">
        <v>13.76</v>
      </c>
      <c r="D45" s="68" t="n">
        <f aca="false">0.0002953006*101325*(1 - (0.0000225577*B45/3.2808))^5.25588</f>
        <v>13.7500097663878</v>
      </c>
      <c r="E45" s="24"/>
      <c r="XFA45" s="66"/>
    </row>
    <row r="48" customFormat="false" ht="12.8" hidden="false" customHeight="false" outlineLevel="0" collapsed="false">
      <c r="B48" s="24" t="s">
        <v>80</v>
      </c>
      <c r="C48" s="24" t="s">
        <v>82</v>
      </c>
      <c r="D48" s="69" t="n">
        <v>6800</v>
      </c>
    </row>
    <row r="49" customFormat="false" ht="12.8" hidden="false" customHeight="false" outlineLevel="0" collapsed="false">
      <c r="B49" s="24" t="s">
        <v>81</v>
      </c>
      <c r="C49" s="24" t="s">
        <v>85</v>
      </c>
      <c r="D49" s="35" t="n">
        <f aca="false">0.0002953006*101325*(1 - (0.0000225577*D48/3.2808))^5.25588</f>
        <v>23.2639540966208</v>
      </c>
      <c r="E49" s="41"/>
      <c r="F49" s="70" t="s">
        <v>86</v>
      </c>
    </row>
    <row r="51" customFormat="false" ht="12.8" hidden="false" customHeight="false" outlineLevel="0" collapsed="false">
      <c r="B51" s="24" t="s">
        <v>87</v>
      </c>
      <c r="C51" s="24" t="s">
        <v>85</v>
      </c>
      <c r="D51" s="69" t="n">
        <v>23.28</v>
      </c>
    </row>
    <row r="52" customFormat="false" ht="12.8" hidden="false" customHeight="false" outlineLevel="0" collapsed="false">
      <c r="B52" s="24" t="s">
        <v>88</v>
      </c>
      <c r="C52" s="24" t="s">
        <v>89</v>
      </c>
      <c r="D52" s="69" t="n">
        <v>60</v>
      </c>
    </row>
    <row r="53" customFormat="false" ht="12.8" hidden="false" customHeight="false" outlineLevel="0" collapsed="false">
      <c r="B53" s="24" t="s">
        <v>90</v>
      </c>
      <c r="C53" s="24" t="s">
        <v>91</v>
      </c>
      <c r="D53" s="71" t="n">
        <f aca="false">1.3257*D51/(D52+459.67)</f>
        <v>0.059388257932919</v>
      </c>
      <c r="E53" s="70"/>
      <c r="F53" s="72" t="s">
        <v>92</v>
      </c>
    </row>
    <row r="56" customFormat="false" ht="12.8" hidden="false" customHeight="false" outlineLevel="0" collapsed="false">
      <c r="B56" s="73" t="s">
        <v>93</v>
      </c>
      <c r="C56" s="73"/>
      <c r="D56" s="73"/>
      <c r="E56" s="73"/>
      <c r="F56" s="73"/>
      <c r="G56" s="73"/>
      <c r="H56" s="73"/>
    </row>
    <row r="57" customFormat="false" ht="12.8" hidden="false" customHeight="false" outlineLevel="0" collapsed="false">
      <c r="B57" s="74" t="s">
        <v>94</v>
      </c>
      <c r="C57" s="75"/>
      <c r="D57" s="75"/>
      <c r="E57" s="76"/>
      <c r="F57" s="75"/>
      <c r="G57" s="75"/>
      <c r="H57" s="75"/>
    </row>
    <row r="58" customFormat="false" ht="12.8" hidden="false" customHeight="false" outlineLevel="0" collapsed="false">
      <c r="B58" s="74" t="s">
        <v>21</v>
      </c>
      <c r="C58" s="74"/>
      <c r="D58" s="74"/>
      <c r="E58" s="74"/>
      <c r="F58" s="74"/>
      <c r="G58" s="74"/>
      <c r="H58" s="75"/>
    </row>
  </sheetData>
  <sheetProtection sheet="true" objects="true" scenarios="true" selectLockedCells="true"/>
  <mergeCells count="2">
    <mergeCell ref="B56:H56"/>
    <mergeCell ref="B58:G58"/>
  </mergeCells>
  <hyperlinks>
    <hyperlink ref="B56" r:id="rId1" display="https://www.engineeringtoolbox.com/air-altitude-density-volume-d_195.html"/>
    <hyperlink ref="B57" r:id="rId2" display="https://www.engineeringtoolbox.com/air-altitude-pressure-d_462.html"/>
    <hyperlink ref="B58" r:id="rId3" display="https://www.engineersedge.com/physics/air_density_equation_15295.htm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XFC14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6" activeCellId="0" sqref="I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77" width="3.28"/>
    <col collapsed="false" customWidth="false" hidden="false" outlineLevel="0" max="16382" min="2" style="77" width="11.53"/>
  </cols>
  <sheetData>
    <row r="1" customFormat="false" ht="12.8" hidden="false" customHeight="false" outlineLevel="0" collapsed="false">
      <c r="B1" s="78"/>
      <c r="C1" s="78"/>
      <c r="D1" s="78"/>
      <c r="E1" s="78"/>
    </row>
    <row r="2" customFormat="false" ht="12.8" hidden="false" customHeight="false" outlineLevel="0" collapsed="false">
      <c r="B2" s="78" t="s">
        <v>95</v>
      </c>
      <c r="C2" s="78" t="n">
        <v>0.243</v>
      </c>
      <c r="D2" s="78" t="s">
        <v>96</v>
      </c>
      <c r="E2" s="78"/>
    </row>
    <row r="3" customFormat="false" ht="12.8" hidden="false" customHeight="false" outlineLevel="0" collapsed="false">
      <c r="B3" s="78" t="s">
        <v>88</v>
      </c>
      <c r="C3" s="78" t="n">
        <v>60</v>
      </c>
      <c r="D3" s="78" t="s">
        <v>97</v>
      </c>
      <c r="E3" s="78"/>
    </row>
    <row r="4" customFormat="false" ht="12.8" hidden="false" customHeight="false" outlineLevel="0" collapsed="false">
      <c r="B4" s="78" t="s">
        <v>98</v>
      </c>
      <c r="C4" s="78" t="n">
        <v>10</v>
      </c>
      <c r="D4" s="78" t="s">
        <v>99</v>
      </c>
      <c r="E4" s="78"/>
    </row>
    <row r="5" customFormat="false" ht="12.8" hidden="false" customHeight="false" outlineLevel="0" collapsed="false">
      <c r="B5" s="78" t="s">
        <v>100</v>
      </c>
      <c r="C5" s="78" t="n">
        <v>2690</v>
      </c>
      <c r="D5" s="78" t="s">
        <v>101</v>
      </c>
      <c r="E5" s="78"/>
    </row>
    <row r="6" customFormat="false" ht="12.8" hidden="false" customHeight="false" outlineLevel="0" collapsed="false">
      <c r="B6" s="78" t="s">
        <v>102</v>
      </c>
      <c r="C6" s="78" t="n">
        <v>2.1</v>
      </c>
      <c r="D6" s="78" t="s">
        <v>103</v>
      </c>
      <c r="E6" s="78"/>
    </row>
    <row r="7" customFormat="false" ht="12.8" hidden="false" customHeight="false" outlineLevel="0" collapsed="false">
      <c r="B7" s="78" t="s">
        <v>104</v>
      </c>
      <c r="C7" s="78" t="n">
        <v>100</v>
      </c>
      <c r="D7" s="78" t="s">
        <v>105</v>
      </c>
      <c r="E7" s="78"/>
    </row>
    <row r="8" customFormat="false" ht="12.8" hidden="false" customHeight="false" outlineLevel="0" collapsed="false">
      <c r="B8" s="78"/>
      <c r="C8" s="78"/>
      <c r="D8" s="78"/>
      <c r="E8" s="78"/>
    </row>
    <row r="9" customFormat="false" ht="12.8" hidden="false" customHeight="true" outlineLevel="0" collapsed="false">
      <c r="B9" s="79" t="s">
        <v>106</v>
      </c>
      <c r="C9" s="79"/>
      <c r="D9" s="79"/>
      <c r="E9" s="79"/>
      <c r="F9" s="79"/>
      <c r="G9" s="79"/>
      <c r="H9" s="79"/>
    </row>
    <row r="10" customFormat="false" ht="35.05" hidden="false" customHeight="false" outlineLevel="0" collapsed="false">
      <c r="B10" s="78" t="s">
        <v>107</v>
      </c>
      <c r="C10" s="78" t="s">
        <v>108</v>
      </c>
      <c r="D10" s="78" t="s">
        <v>109</v>
      </c>
      <c r="E10" s="78" t="s">
        <v>110</v>
      </c>
      <c r="F10" s="78" t="s">
        <v>111</v>
      </c>
      <c r="G10" s="78" t="s">
        <v>112</v>
      </c>
      <c r="H10" s="78" t="s">
        <v>113</v>
      </c>
    </row>
    <row r="11" customFormat="false" ht="12.85" hidden="false" customHeight="false" outlineLevel="0" collapsed="false">
      <c r="B11" s="78" t="n">
        <v>100</v>
      </c>
      <c r="C11" s="80" t="n">
        <v>2544.3189836314</v>
      </c>
      <c r="D11" s="81" t="n">
        <v>0</v>
      </c>
      <c r="E11" s="81" t="n">
        <v>0.15417096755187</v>
      </c>
      <c r="F11" s="77" t="n">
        <v>23.3</v>
      </c>
    </row>
    <row r="12" customFormat="false" ht="12.85" hidden="false" customHeight="false" outlineLevel="0" collapsed="false">
      <c r="B12" s="78" t="n">
        <v>150</v>
      </c>
      <c r="C12" s="80" t="n">
        <v>2473.12270510163</v>
      </c>
      <c r="D12" s="81" t="n">
        <v>0.172990653980943</v>
      </c>
      <c r="E12" s="81" t="n">
        <v>0.2343052401787</v>
      </c>
    </row>
    <row r="13" customFormat="false" ht="12.85" hidden="false" customHeight="false" outlineLevel="0" collapsed="false">
      <c r="B13" s="78" t="n">
        <v>200</v>
      </c>
      <c r="C13" s="80" t="n">
        <v>2403.05011194392</v>
      </c>
      <c r="D13" s="81" t="n">
        <v>0.457805513119987</v>
      </c>
      <c r="E13" s="81" t="n">
        <v>0.316738506943478</v>
      </c>
    </row>
    <row r="14" customFormat="false" ht="12.85" hidden="false" customHeight="false" outlineLevel="0" collapsed="false">
      <c r="B14" s="78" t="n">
        <v>250</v>
      </c>
      <c r="C14" s="80" t="n">
        <v>2334.12162458487</v>
      </c>
      <c r="D14" s="81" t="n">
        <v>0.796788032659041</v>
      </c>
      <c r="E14" s="81" t="n">
        <v>0.401521683572686</v>
      </c>
    </row>
    <row r="15" customFormat="false" ht="12.85" hidden="false" customHeight="false" outlineLevel="0" collapsed="false">
      <c r="B15" s="78" t="n">
        <v>300</v>
      </c>
      <c r="C15" s="80" t="n">
        <v>2266.35640164384</v>
      </c>
      <c r="D15" s="81" t="n">
        <v>1.17116265373379</v>
      </c>
      <c r="E15" s="81" t="n">
        <v>0.488704887170773</v>
      </c>
    </row>
    <row r="16" customFormat="false" ht="12.85" hidden="false" customHeight="false" outlineLevel="0" collapsed="false">
      <c r="B16" s="78" t="n">
        <v>350</v>
      </c>
      <c r="C16" s="80" t="n">
        <v>2199.78497440113</v>
      </c>
      <c r="D16" s="81" t="n">
        <v>1.57323258580817</v>
      </c>
      <c r="E16" s="81" t="n">
        <v>0.578316957840535</v>
      </c>
    </row>
    <row r="17" customFormat="false" ht="12.85" hidden="false" customHeight="false" outlineLevel="0" collapsed="false">
      <c r="B17" s="78" t="n">
        <v>400</v>
      </c>
      <c r="C17" s="80" t="n">
        <v>2134.40970403727</v>
      </c>
      <c r="D17" s="81" t="n">
        <v>2.0008133702522</v>
      </c>
      <c r="E17" s="81" t="n">
        <v>0.670650590472128</v>
      </c>
    </row>
    <row r="18" customFormat="false" ht="12.85" hidden="false" customHeight="false" outlineLevel="0" collapsed="false">
      <c r="B18" s="78" t="n">
        <v>450</v>
      </c>
      <c r="C18" s="80" t="n">
        <v>2070.17222883032</v>
      </c>
      <c r="D18" s="81" t="n">
        <v>2.45114717746354</v>
      </c>
      <c r="E18" s="81" t="n">
        <v>0.765524538172223</v>
      </c>
    </row>
    <row r="19" customFormat="false" ht="12.85" hidden="false" customHeight="false" outlineLevel="0" collapsed="false">
      <c r="B19" s="78" t="n">
        <v>500</v>
      </c>
      <c r="C19" s="80" t="n">
        <v>2007.01958757352</v>
      </c>
      <c r="D19" s="81" t="n">
        <v>2.92530382575358</v>
      </c>
      <c r="E19" s="81" t="n">
        <v>0.863338504653939</v>
      </c>
    </row>
    <row r="20" customFormat="false" ht="12.85" hidden="false" customHeight="false" outlineLevel="0" collapsed="false">
      <c r="B20" s="78" t="n">
        <v>550</v>
      </c>
      <c r="C20" s="80" t="n">
        <v>1944.88960532539</v>
      </c>
      <c r="D20" s="81" t="n">
        <v>3.42267116354466</v>
      </c>
      <c r="E20" s="81" t="n">
        <v>0.96407125799606</v>
      </c>
    </row>
    <row r="21" customFormat="false" ht="12.85" hidden="false" customHeight="false" outlineLevel="0" collapsed="false">
      <c r="B21" s="78" t="n">
        <v>600</v>
      </c>
      <c r="C21" s="80" t="n">
        <v>1883.70563498915</v>
      </c>
      <c r="D21" s="81" t="n">
        <v>3.94407178740228</v>
      </c>
      <c r="E21" s="81" t="n">
        <v>1.06792690980336</v>
      </c>
    </row>
    <row r="22" customFormat="false" ht="12.85" hidden="false" customHeight="false" outlineLevel="0" collapsed="false">
      <c r="B22" s="78" t="n">
        <v>650</v>
      </c>
      <c r="C22" s="80" t="n">
        <v>1823.44152517293</v>
      </c>
      <c r="D22" s="81" t="n">
        <v>4.49058225357429</v>
      </c>
      <c r="E22" s="81" t="n">
        <v>1.17511985888828</v>
      </c>
    </row>
    <row r="23" customFormat="false" ht="12.85" hidden="false" customHeight="false" outlineLevel="0" collapsed="false">
      <c r="B23" s="78" t="n">
        <v>700</v>
      </c>
      <c r="C23" s="80" t="n">
        <v>1764.07401938679</v>
      </c>
      <c r="D23" s="81" t="n">
        <v>5.06343923764343</v>
      </c>
      <c r="E23" s="81" t="n">
        <v>1.28585760581052</v>
      </c>
    </row>
    <row r="24" customFormat="false" ht="12.85" hidden="false" customHeight="false" outlineLevel="0" collapsed="false">
      <c r="B24" s="78" t="n">
        <v>750</v>
      </c>
      <c r="C24" s="80" t="n">
        <v>1705.55552342283</v>
      </c>
      <c r="D24" s="81" t="n">
        <v>5.66401520656765</v>
      </c>
      <c r="E24" s="81" t="n">
        <v>1.40035376818665</v>
      </c>
    </row>
    <row r="25" customFormat="false" ht="12.85" hidden="false" customHeight="false" outlineLevel="0" collapsed="false">
      <c r="B25" s="78" t="n">
        <v>800</v>
      </c>
      <c r="C25" s="80" t="n">
        <v>1647.87509681261</v>
      </c>
      <c r="D25" s="81" t="n">
        <v>6.29381837197575</v>
      </c>
      <c r="E25" s="81" t="n">
        <v>1.51882782778957</v>
      </c>
    </row>
    <row r="26" customFormat="false" ht="12.85" hidden="false" customHeight="false" outlineLevel="0" collapsed="false">
      <c r="B26" s="78" t="n">
        <v>850</v>
      </c>
      <c r="C26" s="80" t="n">
        <v>1591.01659623333</v>
      </c>
      <c r="D26" s="81" t="n">
        <v>6.95483043270732</v>
      </c>
      <c r="E26" s="81" t="n">
        <v>1.64156312301148</v>
      </c>
    </row>
    <row r="27" customFormat="false" ht="12.85" hidden="false" customHeight="false" outlineLevel="0" collapsed="false">
      <c r="B27" s="78" t="n">
        <v>900</v>
      </c>
      <c r="C27" s="80" t="n">
        <v>1535.02189147475</v>
      </c>
      <c r="D27" s="81" t="n">
        <v>7.64955330005545</v>
      </c>
      <c r="E27" s="81" t="n">
        <v>1.7689013500935</v>
      </c>
    </row>
    <row r="28" customFormat="false" ht="12.85" hidden="false" customHeight="false" outlineLevel="0" collapsed="false">
      <c r="B28" s="78" t="n">
        <v>950</v>
      </c>
      <c r="C28" s="80" t="n">
        <v>1479.87497838173</v>
      </c>
      <c r="D28" s="81" t="n">
        <v>8.37910491606109</v>
      </c>
      <c r="E28" s="81" t="n">
        <v>1.90092985916405</v>
      </c>
    </row>
    <row r="29" customFormat="false" ht="12.85" hidden="false" customHeight="false" outlineLevel="0" collapsed="false">
      <c r="B29" s="78" t="n">
        <v>1000</v>
      </c>
      <c r="C29" s="80" t="n">
        <v>1425.66063819131</v>
      </c>
      <c r="D29" s="81" t="n">
        <v>9.14770067925382</v>
      </c>
      <c r="E29" s="81" t="n">
        <v>2.03821883250879</v>
      </c>
    </row>
    <row r="30" customFormat="false" ht="12.8" hidden="false" customHeight="false" outlineLevel="0" collapsed="false">
      <c r="B30" s="78"/>
      <c r="C30" s="78"/>
      <c r="D30" s="78"/>
      <c r="E30" s="78"/>
    </row>
    <row r="31" customFormat="false" ht="12.8" hidden="false" customHeight="true" outlineLevel="0" collapsed="false">
      <c r="B31" s="82" t="s">
        <v>114</v>
      </c>
      <c r="C31" s="82"/>
      <c r="D31" s="82"/>
      <c r="E31" s="82"/>
      <c r="F31" s="82"/>
      <c r="G31" s="82"/>
      <c r="H31" s="82"/>
    </row>
    <row r="32" customFormat="false" ht="35.05" hidden="false" customHeight="false" outlineLevel="0" collapsed="false">
      <c r="B32" s="78" t="s">
        <v>107</v>
      </c>
      <c r="C32" s="78" t="s">
        <v>108</v>
      </c>
      <c r="D32" s="78" t="s">
        <v>109</v>
      </c>
      <c r="E32" s="78" t="s">
        <v>110</v>
      </c>
      <c r="F32" s="78" t="s">
        <v>111</v>
      </c>
      <c r="G32" s="78" t="s">
        <v>112</v>
      </c>
      <c r="H32" s="78" t="s">
        <v>113</v>
      </c>
    </row>
    <row r="33" customFormat="false" ht="12.8" hidden="false" customHeight="false" outlineLevel="0" collapsed="false">
      <c r="B33" s="78" t="n">
        <v>100</v>
      </c>
      <c r="C33" s="78" t="n">
        <v>2548</v>
      </c>
      <c r="D33" s="81" t="n">
        <v>0</v>
      </c>
      <c r="E33" s="78" t="n">
        <v>0.16</v>
      </c>
      <c r="G33" s="77" t="n">
        <v>6800</v>
      </c>
      <c r="I33" s="0"/>
    </row>
    <row r="34" customFormat="false" ht="12.8" hidden="false" customHeight="false" outlineLevel="0" collapsed="false">
      <c r="B34" s="78" t="n">
        <v>150</v>
      </c>
      <c r="C34" s="78" t="n">
        <v>2478</v>
      </c>
      <c r="D34" s="78" t="n">
        <v>0.17</v>
      </c>
      <c r="E34" s="78" t="n">
        <v>0.24</v>
      </c>
      <c r="I34" s="0"/>
    </row>
    <row r="35" customFormat="false" ht="12.8" hidden="false" customHeight="false" outlineLevel="0" collapsed="false">
      <c r="B35" s="78" t="n">
        <v>200</v>
      </c>
      <c r="C35" s="78" t="n">
        <v>2410</v>
      </c>
      <c r="D35" s="78" t="n">
        <v>0.45</v>
      </c>
      <c r="E35" s="78" t="n">
        <v>0.32</v>
      </c>
    </row>
    <row r="36" customFormat="false" ht="12.8" hidden="false" customHeight="false" outlineLevel="0" collapsed="false">
      <c r="B36" s="78" t="n">
        <v>250</v>
      </c>
      <c r="C36" s="78" t="n">
        <v>2343</v>
      </c>
      <c r="D36" s="78" t="n">
        <v>0.79</v>
      </c>
      <c r="E36" s="78" t="n">
        <v>0.4</v>
      </c>
    </row>
    <row r="37" customFormat="false" ht="12.8" hidden="false" customHeight="false" outlineLevel="0" collapsed="false">
      <c r="B37" s="78" t="n">
        <v>300</v>
      </c>
      <c r="C37" s="78" t="n">
        <v>2276</v>
      </c>
      <c r="D37" s="78" t="n">
        <v>1.16</v>
      </c>
      <c r="E37" s="78" t="n">
        <v>0.49</v>
      </c>
    </row>
    <row r="38" customFormat="false" ht="12.8" hidden="false" customHeight="false" outlineLevel="0" collapsed="false">
      <c r="B38" s="78" t="n">
        <v>350</v>
      </c>
      <c r="C38" s="78" t="n">
        <v>2211</v>
      </c>
      <c r="D38" s="78" t="n">
        <v>1.55</v>
      </c>
      <c r="E38" s="78" t="n">
        <v>0.58</v>
      </c>
    </row>
    <row r="39" customFormat="false" ht="12.8" hidden="false" customHeight="false" outlineLevel="0" collapsed="false">
      <c r="B39" s="78" t="n">
        <v>400</v>
      </c>
      <c r="C39" s="78" t="n">
        <v>2147</v>
      </c>
      <c r="D39" s="78" t="n">
        <v>1.98</v>
      </c>
      <c r="E39" s="78" t="n">
        <v>0.67</v>
      </c>
    </row>
    <row r="40" customFormat="false" ht="12.8" hidden="false" customHeight="false" outlineLevel="0" collapsed="false">
      <c r="B40" s="78" t="n">
        <v>450</v>
      </c>
      <c r="C40" s="78" t="n">
        <v>2084</v>
      </c>
      <c r="D40" s="78" t="n">
        <v>2.42</v>
      </c>
      <c r="E40" s="78" t="n">
        <v>0.76</v>
      </c>
    </row>
    <row r="41" customFormat="false" ht="12.8" hidden="false" customHeight="false" outlineLevel="0" collapsed="false">
      <c r="B41" s="78" t="n">
        <v>500</v>
      </c>
      <c r="C41" s="78" t="n">
        <v>2022</v>
      </c>
      <c r="D41" s="78" t="n">
        <v>2.89</v>
      </c>
      <c r="E41" s="78" t="n">
        <v>0.85</v>
      </c>
    </row>
    <row r="42" customFormat="false" ht="12.8" hidden="false" customHeight="false" outlineLevel="0" collapsed="false">
      <c r="B42" s="78" t="n">
        <v>550</v>
      </c>
      <c r="C42" s="78" t="n">
        <v>1961</v>
      </c>
      <c r="D42" s="78" t="n">
        <v>3.37</v>
      </c>
      <c r="E42" s="78" t="n">
        <v>0.95</v>
      </c>
    </row>
    <row r="43" customFormat="false" ht="12.8" hidden="false" customHeight="false" outlineLevel="0" collapsed="false">
      <c r="B43" s="78" t="n">
        <v>600</v>
      </c>
      <c r="C43" s="78" t="n">
        <v>1901</v>
      </c>
      <c r="D43" s="78" t="n">
        <v>3.89</v>
      </c>
      <c r="E43" s="78" t="n">
        <v>1.05</v>
      </c>
    </row>
    <row r="44" customFormat="false" ht="12.8" hidden="false" customHeight="false" outlineLevel="0" collapsed="false">
      <c r="B44" s="78" t="n">
        <v>650</v>
      </c>
      <c r="C44" s="78" t="n">
        <v>1842</v>
      </c>
      <c r="D44" s="78" t="n">
        <v>4.42</v>
      </c>
      <c r="E44" s="78" t="n">
        <v>1.16</v>
      </c>
    </row>
    <row r="45" customFormat="false" ht="12.8" hidden="false" customHeight="false" outlineLevel="0" collapsed="false">
      <c r="B45" s="78" t="n">
        <v>700</v>
      </c>
      <c r="C45" s="78" t="n">
        <v>1784</v>
      </c>
      <c r="D45" s="78" t="n">
        <v>4.98</v>
      </c>
      <c r="E45" s="78" t="n">
        <v>1.26</v>
      </c>
    </row>
    <row r="46" customFormat="false" ht="12.8" hidden="false" customHeight="false" outlineLevel="0" collapsed="false">
      <c r="B46" s="78" t="n">
        <v>750</v>
      </c>
      <c r="C46" s="78" t="n">
        <v>1726</v>
      </c>
      <c r="D46" s="78" t="n">
        <v>5.57</v>
      </c>
      <c r="E46" s="78" t="n">
        <v>1.37</v>
      </c>
    </row>
    <row r="47" customFormat="false" ht="12.8" hidden="false" customHeight="false" outlineLevel="0" collapsed="false">
      <c r="B47" s="78" t="n">
        <v>800</v>
      </c>
      <c r="C47" s="78" t="n">
        <v>1670</v>
      </c>
      <c r="D47" s="78" t="n">
        <v>6.18</v>
      </c>
      <c r="E47" s="78" t="n">
        <v>1.49</v>
      </c>
    </row>
    <row r="48" customFormat="false" ht="12.8" hidden="false" customHeight="false" outlineLevel="0" collapsed="false">
      <c r="B48" s="78" t="n">
        <v>850</v>
      </c>
      <c r="C48" s="78" t="n">
        <v>1614</v>
      </c>
      <c r="D48" s="78" t="n">
        <v>6.83</v>
      </c>
      <c r="E48" s="78" t="n">
        <v>1.61</v>
      </c>
    </row>
    <row r="49" customFormat="false" ht="12.8" hidden="false" customHeight="false" outlineLevel="0" collapsed="false">
      <c r="B49" s="78" t="n">
        <v>900</v>
      </c>
      <c r="C49" s="78" t="n">
        <v>1559</v>
      </c>
      <c r="D49" s="78" t="n">
        <v>7.51</v>
      </c>
      <c r="E49" s="78" t="n">
        <v>1.73</v>
      </c>
    </row>
    <row r="50" customFormat="false" ht="12.8" hidden="false" customHeight="false" outlineLevel="0" collapsed="false">
      <c r="B50" s="78" t="n">
        <v>950</v>
      </c>
      <c r="C50" s="78" t="n">
        <v>1505</v>
      </c>
      <c r="D50" s="78" t="n">
        <v>8.21</v>
      </c>
      <c r="E50" s="78" t="n">
        <v>1.86</v>
      </c>
    </row>
    <row r="51" customFormat="false" ht="12.8" hidden="false" customHeight="false" outlineLevel="0" collapsed="false">
      <c r="B51" s="78" t="n">
        <v>1000</v>
      </c>
      <c r="C51" s="78" t="n">
        <v>1452</v>
      </c>
      <c r="D51" s="78" t="n">
        <v>8.96</v>
      </c>
      <c r="E51" s="78" t="n">
        <v>1.99</v>
      </c>
    </row>
    <row r="53" customFormat="false" ht="12.8" hidden="false" customHeight="false" outlineLevel="0" collapsed="false">
      <c r="B53" s="83" t="s">
        <v>115</v>
      </c>
      <c r="C53" s="83"/>
      <c r="D53" s="83"/>
      <c r="E53" s="83"/>
      <c r="F53" s="83"/>
      <c r="G53" s="83"/>
      <c r="H53" s="83"/>
      <c r="I53" s="83"/>
      <c r="XEN53" s="0"/>
      <c r="XEO53" s="0"/>
      <c r="XEP53" s="0"/>
      <c r="XEQ53" s="0"/>
      <c r="XER53" s="0"/>
      <c r="XES53" s="0"/>
      <c r="XET53" s="0"/>
      <c r="XEU53" s="0"/>
      <c r="XEV53" s="0"/>
      <c r="XEW53" s="0"/>
      <c r="XEX53" s="0"/>
      <c r="XEY53" s="0"/>
      <c r="XEZ53" s="0"/>
      <c r="XFA53" s="0"/>
      <c r="XFB53" s="0"/>
    </row>
    <row r="54" customFormat="false" ht="35.05" hidden="false" customHeight="false" outlineLevel="0" collapsed="false">
      <c r="B54" s="78" t="s">
        <v>107</v>
      </c>
      <c r="C54" s="78" t="s">
        <v>108</v>
      </c>
      <c r="D54" s="78" t="s">
        <v>109</v>
      </c>
      <c r="E54" s="78" t="s">
        <v>110</v>
      </c>
      <c r="F54" s="78" t="s">
        <v>111</v>
      </c>
      <c r="G54" s="78" t="s">
        <v>112</v>
      </c>
      <c r="H54" s="78" t="s">
        <v>113</v>
      </c>
    </row>
    <row r="55" customFormat="false" ht="12.8" hidden="false" customHeight="false" outlineLevel="0" collapsed="false">
      <c r="B55" s="78" t="n">
        <v>0</v>
      </c>
      <c r="C55" s="78" t="n">
        <v>2690</v>
      </c>
      <c r="D55" s="81" t="n">
        <v>0</v>
      </c>
      <c r="E55" s="81" t="n">
        <v>0</v>
      </c>
      <c r="F55" s="77" t="n">
        <v>23.3</v>
      </c>
    </row>
    <row r="56" customFormat="false" ht="12.8" hidden="false" customHeight="false" outlineLevel="0" collapsed="false">
      <c r="B56" s="78" t="n">
        <v>50</v>
      </c>
      <c r="C56" s="78" t="n">
        <v>2617</v>
      </c>
      <c r="D56" s="81" t="n">
        <v>0.2</v>
      </c>
      <c r="E56" s="81" t="n">
        <v>0.1</v>
      </c>
    </row>
    <row r="57" customFormat="false" ht="12.8" hidden="false" customHeight="false" outlineLevel="0" collapsed="false">
      <c r="B57" s="78" t="n">
        <v>100</v>
      </c>
      <c r="C57" s="78" t="n">
        <v>2544</v>
      </c>
      <c r="D57" s="81" t="n">
        <v>0</v>
      </c>
      <c r="E57" s="81" t="n">
        <v>0.2</v>
      </c>
      <c r="XFB57" s="0"/>
    </row>
    <row r="58" customFormat="false" ht="12.8" hidden="false" customHeight="false" outlineLevel="0" collapsed="false">
      <c r="B58" s="78" t="n">
        <v>150</v>
      </c>
      <c r="C58" s="78" t="n">
        <v>2473</v>
      </c>
      <c r="D58" s="81" t="n">
        <v>0.2</v>
      </c>
      <c r="E58" s="81" t="n">
        <v>0.2</v>
      </c>
      <c r="XFB58" s="0"/>
    </row>
    <row r="59" customFormat="false" ht="12.8" hidden="false" customHeight="false" outlineLevel="0" collapsed="false">
      <c r="B59" s="78" t="n">
        <v>200</v>
      </c>
      <c r="C59" s="78" t="n">
        <v>2403</v>
      </c>
      <c r="D59" s="81" t="n">
        <v>0.5</v>
      </c>
      <c r="E59" s="81" t="n">
        <v>0.3</v>
      </c>
      <c r="XFB59" s="0"/>
    </row>
    <row r="60" customFormat="false" ht="12.8" hidden="false" customHeight="false" outlineLevel="0" collapsed="false">
      <c r="B60" s="78" t="n">
        <v>250</v>
      </c>
      <c r="C60" s="78" t="n">
        <v>2334</v>
      </c>
      <c r="D60" s="81" t="n">
        <v>0.8</v>
      </c>
      <c r="E60" s="81" t="n">
        <v>0.4</v>
      </c>
      <c r="XFB60" s="0"/>
    </row>
    <row r="61" customFormat="false" ht="12.8" hidden="false" customHeight="false" outlineLevel="0" collapsed="false">
      <c r="B61" s="78" t="n">
        <v>300</v>
      </c>
      <c r="C61" s="78" t="n">
        <v>2266</v>
      </c>
      <c r="D61" s="81" t="n">
        <v>1.2</v>
      </c>
      <c r="E61" s="81" t="n">
        <v>0.5</v>
      </c>
      <c r="XFB61" s="0"/>
    </row>
    <row r="62" customFormat="false" ht="12.8" hidden="false" customHeight="false" outlineLevel="0" collapsed="false">
      <c r="B62" s="78" t="n">
        <v>350</v>
      </c>
      <c r="C62" s="78" t="n">
        <v>2200</v>
      </c>
      <c r="D62" s="81" t="n">
        <v>1.6</v>
      </c>
      <c r="E62" s="81" t="n">
        <v>0.6</v>
      </c>
      <c r="XFB62" s="0"/>
    </row>
    <row r="63" customFormat="false" ht="12.8" hidden="false" customHeight="false" outlineLevel="0" collapsed="false">
      <c r="B63" s="78" t="n">
        <v>400</v>
      </c>
      <c r="C63" s="78" t="n">
        <v>2134</v>
      </c>
      <c r="D63" s="81" t="n">
        <v>2</v>
      </c>
      <c r="E63" s="81" t="n">
        <v>0.7</v>
      </c>
      <c r="XFB63" s="0"/>
    </row>
    <row r="64" customFormat="false" ht="12.8" hidden="false" customHeight="false" outlineLevel="0" collapsed="false">
      <c r="B64" s="78" t="n">
        <v>450</v>
      </c>
      <c r="C64" s="78" t="n">
        <v>2070</v>
      </c>
      <c r="D64" s="81" t="n">
        <v>2.4</v>
      </c>
      <c r="E64" s="81" t="n">
        <v>0.8</v>
      </c>
      <c r="XFB64" s="0"/>
    </row>
    <row r="65" customFormat="false" ht="12.8" hidden="false" customHeight="false" outlineLevel="0" collapsed="false">
      <c r="B65" s="78" t="n">
        <v>500</v>
      </c>
      <c r="C65" s="78" t="n">
        <v>2007</v>
      </c>
      <c r="D65" s="81" t="n">
        <v>2.9</v>
      </c>
      <c r="E65" s="81" t="n">
        <v>0.9</v>
      </c>
      <c r="XFB65" s="0"/>
    </row>
    <row r="66" customFormat="false" ht="12.8" hidden="false" customHeight="false" outlineLevel="0" collapsed="false">
      <c r="B66" s="78" t="n">
        <v>550</v>
      </c>
      <c r="C66" s="78" t="n">
        <v>1945</v>
      </c>
      <c r="D66" s="81" t="n">
        <v>3.4</v>
      </c>
      <c r="E66" s="81" t="n">
        <v>1</v>
      </c>
      <c r="XFB66" s="0"/>
    </row>
    <row r="67" customFormat="false" ht="12.8" hidden="false" customHeight="false" outlineLevel="0" collapsed="false">
      <c r="B67" s="78" t="n">
        <v>600</v>
      </c>
      <c r="C67" s="78" t="n">
        <v>1883</v>
      </c>
      <c r="D67" s="81" t="n">
        <v>3.9</v>
      </c>
      <c r="E67" s="81" t="n">
        <v>1.1</v>
      </c>
      <c r="XFB67" s="0"/>
    </row>
    <row r="68" customFormat="false" ht="12.8" hidden="false" customHeight="false" outlineLevel="0" collapsed="false">
      <c r="B68" s="78" t="n">
        <v>650</v>
      </c>
      <c r="C68" s="78" t="n">
        <v>1823</v>
      </c>
      <c r="D68" s="81" t="n">
        <v>4.5</v>
      </c>
      <c r="E68" s="81" t="n">
        <v>1.2</v>
      </c>
      <c r="XFB68" s="0"/>
    </row>
    <row r="69" customFormat="false" ht="12.8" hidden="false" customHeight="false" outlineLevel="0" collapsed="false">
      <c r="B69" s="78" t="n">
        <v>700</v>
      </c>
      <c r="C69" s="78" t="n">
        <v>1764</v>
      </c>
      <c r="D69" s="81" t="n">
        <v>5</v>
      </c>
      <c r="E69" s="81" t="n">
        <v>1.3</v>
      </c>
      <c r="XFB69" s="0"/>
    </row>
    <row r="70" customFormat="false" ht="12.8" hidden="false" customHeight="false" outlineLevel="0" collapsed="false">
      <c r="B70" s="78" t="n">
        <v>750</v>
      </c>
      <c r="C70" s="78" t="n">
        <v>1705</v>
      </c>
      <c r="D70" s="81" t="n">
        <v>5.6</v>
      </c>
      <c r="E70" s="81" t="n">
        <v>1.4</v>
      </c>
      <c r="XFB70" s="0"/>
    </row>
    <row r="71" customFormat="false" ht="12.8" hidden="false" customHeight="false" outlineLevel="0" collapsed="false">
      <c r="B71" s="78" t="n">
        <v>800</v>
      </c>
      <c r="C71" s="78" t="n">
        <v>1648</v>
      </c>
      <c r="D71" s="81" t="n">
        <v>6.3</v>
      </c>
      <c r="E71" s="81" t="n">
        <v>1.5</v>
      </c>
      <c r="XFB71" s="0"/>
    </row>
    <row r="72" customFormat="false" ht="12.8" hidden="false" customHeight="false" outlineLevel="0" collapsed="false">
      <c r="B72" s="78" t="n">
        <v>850</v>
      </c>
      <c r="C72" s="78" t="n">
        <v>1591</v>
      </c>
      <c r="D72" s="81" t="n">
        <v>6.9</v>
      </c>
      <c r="E72" s="81" t="n">
        <v>1.6</v>
      </c>
      <c r="XFB72" s="0"/>
    </row>
    <row r="73" customFormat="false" ht="12.8" hidden="false" customHeight="false" outlineLevel="0" collapsed="false">
      <c r="B73" s="78" t="n">
        <v>900</v>
      </c>
      <c r="C73" s="78" t="n">
        <v>1535</v>
      </c>
      <c r="D73" s="81" t="n">
        <v>7.6</v>
      </c>
      <c r="E73" s="81" t="n">
        <v>1.8</v>
      </c>
      <c r="XFB73" s="0"/>
    </row>
    <row r="74" customFormat="false" ht="12.8" hidden="false" customHeight="false" outlineLevel="0" collapsed="false">
      <c r="B74" s="78" t="n">
        <v>950</v>
      </c>
      <c r="C74" s="78" t="n">
        <v>1480</v>
      </c>
      <c r="D74" s="81" t="n">
        <v>8.3</v>
      </c>
      <c r="E74" s="81" t="n">
        <v>1.9</v>
      </c>
      <c r="XFB74" s="0"/>
    </row>
    <row r="75" customFormat="false" ht="12.8" hidden="false" customHeight="false" outlineLevel="0" collapsed="false">
      <c r="B75" s="78" t="n">
        <v>1000</v>
      </c>
      <c r="C75" s="78" t="n">
        <v>1426</v>
      </c>
      <c r="D75" s="81" t="n">
        <v>9.1</v>
      </c>
      <c r="E75" s="81" t="n">
        <v>2</v>
      </c>
      <c r="XFB75" s="0"/>
    </row>
    <row r="76" customFormat="false" ht="12.8" hidden="false" customHeight="false" outlineLevel="0" collapsed="false">
      <c r="XFB76" s="0"/>
    </row>
    <row r="77" customFormat="false" ht="12.8" hidden="false" customHeight="false" outlineLevel="0" collapsed="false">
      <c r="B77" s="83" t="s">
        <v>116</v>
      </c>
      <c r="C77" s="83"/>
      <c r="D77" s="83"/>
      <c r="E77" s="83"/>
      <c r="F77" s="83"/>
      <c r="G77" s="83"/>
      <c r="H77" s="83"/>
      <c r="I77" s="83"/>
      <c r="XFB77" s="0"/>
    </row>
    <row r="78" customFormat="false" ht="35.05" hidden="false" customHeight="false" outlineLevel="0" collapsed="false">
      <c r="B78" s="78" t="s">
        <v>107</v>
      </c>
      <c r="C78" s="78" t="s">
        <v>108</v>
      </c>
      <c r="D78" s="78" t="s">
        <v>109</v>
      </c>
      <c r="E78" s="78" t="s">
        <v>110</v>
      </c>
      <c r="F78" s="78" t="s">
        <v>111</v>
      </c>
      <c r="G78" s="78" t="s">
        <v>112</v>
      </c>
      <c r="H78" s="78" t="s">
        <v>113</v>
      </c>
    </row>
    <row r="79" customFormat="false" ht="12.8" hidden="false" customHeight="false" outlineLevel="0" collapsed="false">
      <c r="B79" s="77" t="n">
        <v>100</v>
      </c>
      <c r="C79" s="84" t="n">
        <v>2543</v>
      </c>
      <c r="D79" s="85" t="n">
        <v>0</v>
      </c>
      <c r="E79" s="85" t="n">
        <v>0.16</v>
      </c>
      <c r="F79" s="77" t="n">
        <v>23.3</v>
      </c>
      <c r="XFC79" s="77"/>
    </row>
    <row r="80" customFormat="false" ht="12.8" hidden="false" customHeight="false" outlineLevel="0" collapsed="false">
      <c r="B80" s="77" t="n">
        <v>150</v>
      </c>
      <c r="C80" s="84" t="n">
        <v>2471.2</v>
      </c>
      <c r="D80" s="85" t="n">
        <v>0.2</v>
      </c>
      <c r="E80" s="85" t="n">
        <v>0.24</v>
      </c>
      <c r="XFC80" s="77"/>
    </row>
    <row r="81" customFormat="false" ht="12.8" hidden="false" customHeight="false" outlineLevel="0" collapsed="false">
      <c r="B81" s="77" t="n">
        <v>200</v>
      </c>
      <c r="C81" s="84" t="n">
        <v>2402.1</v>
      </c>
      <c r="D81" s="85" t="n">
        <v>0.4</v>
      </c>
      <c r="E81" s="85" t="n">
        <v>0.32</v>
      </c>
      <c r="XFC81" s="77"/>
    </row>
    <row r="82" customFormat="false" ht="12.8" hidden="false" customHeight="false" outlineLevel="0" collapsed="false">
      <c r="B82" s="77" t="n">
        <v>250</v>
      </c>
      <c r="C82" s="84" t="n">
        <v>2332.6</v>
      </c>
      <c r="D82" s="85" t="n">
        <v>0.8</v>
      </c>
      <c r="E82" s="85" t="n">
        <v>0.4</v>
      </c>
      <c r="XFC82" s="77"/>
    </row>
    <row r="83" customFormat="false" ht="12.8" hidden="false" customHeight="false" outlineLevel="0" collapsed="false">
      <c r="B83" s="77" t="n">
        <v>300</v>
      </c>
      <c r="C83" s="84" t="n">
        <v>2264.3</v>
      </c>
      <c r="D83" s="85" t="n">
        <v>1.2</v>
      </c>
      <c r="E83" s="85" t="n">
        <v>0.49</v>
      </c>
      <c r="XFC83" s="77"/>
    </row>
    <row r="84" customFormat="false" ht="12.8" hidden="false" customHeight="false" outlineLevel="0" collapsed="false">
      <c r="B84" s="77" t="n">
        <v>350</v>
      </c>
      <c r="C84" s="84" t="n">
        <v>2197.2</v>
      </c>
      <c r="D84" s="85" t="n">
        <v>1.6</v>
      </c>
      <c r="E84" s="85" t="n">
        <v>0.58</v>
      </c>
      <c r="XFC84" s="77"/>
    </row>
    <row r="85" customFormat="false" ht="12.8" hidden="false" customHeight="false" outlineLevel="0" collapsed="false">
      <c r="B85" s="77" t="n">
        <v>400</v>
      </c>
      <c r="C85" s="84" t="n">
        <v>2132.7</v>
      </c>
      <c r="D85" s="85" t="n">
        <v>2</v>
      </c>
      <c r="E85" s="85" t="n">
        <v>0.67</v>
      </c>
      <c r="XFC85" s="77"/>
    </row>
    <row r="86" customFormat="false" ht="12.8" hidden="false" customHeight="false" outlineLevel="0" collapsed="false">
      <c r="B86" s="77" t="n">
        <v>450</v>
      </c>
      <c r="C86" s="84" t="n">
        <v>2068</v>
      </c>
      <c r="D86" s="85" t="n">
        <v>2.4</v>
      </c>
      <c r="E86" s="85" t="n">
        <v>0.77</v>
      </c>
      <c r="XFC86" s="77"/>
    </row>
    <row r="87" customFormat="false" ht="12.8" hidden="false" customHeight="false" outlineLevel="0" collapsed="false">
      <c r="B87" s="77" t="n">
        <v>500</v>
      </c>
      <c r="C87" s="84" t="n">
        <v>2004.3</v>
      </c>
      <c r="D87" s="85" t="n">
        <v>2.9</v>
      </c>
      <c r="E87" s="85" t="n">
        <v>0.87</v>
      </c>
      <c r="XFC87" s="77"/>
    </row>
    <row r="88" customFormat="false" ht="12.8" hidden="false" customHeight="false" outlineLevel="0" collapsed="false">
      <c r="B88" s="77" t="n">
        <v>550</v>
      </c>
      <c r="C88" s="84" t="n">
        <v>1943</v>
      </c>
      <c r="D88" s="85" t="n">
        <v>3.4</v>
      </c>
      <c r="E88" s="85" t="n">
        <v>0.97</v>
      </c>
      <c r="XFC88" s="77"/>
    </row>
    <row r="89" customFormat="false" ht="12.8" hidden="false" customHeight="false" outlineLevel="0" collapsed="false">
      <c r="B89" s="77" t="n">
        <v>600</v>
      </c>
      <c r="C89" s="84" t="n">
        <v>1881.3</v>
      </c>
      <c r="D89" s="85" t="n">
        <v>3.9</v>
      </c>
      <c r="E89" s="85" t="n">
        <v>1.07</v>
      </c>
      <c r="XFC89" s="77"/>
    </row>
    <row r="90" customFormat="false" ht="12.8" hidden="false" customHeight="false" outlineLevel="0" collapsed="false">
      <c r="B90" s="77" t="n">
        <v>650</v>
      </c>
      <c r="C90" s="84" t="n">
        <v>1820.6</v>
      </c>
      <c r="D90" s="85" t="n">
        <v>4.5</v>
      </c>
      <c r="E90" s="85" t="n">
        <v>1.18</v>
      </c>
      <c r="XFC90" s="77"/>
    </row>
    <row r="91" customFormat="false" ht="12.8" hidden="false" customHeight="false" outlineLevel="0" collapsed="false">
      <c r="B91" s="77" t="n">
        <v>700</v>
      </c>
      <c r="C91" s="84" t="n">
        <v>1760.7</v>
      </c>
      <c r="D91" s="85" t="n">
        <v>5</v>
      </c>
      <c r="E91" s="85" t="n">
        <v>1.29</v>
      </c>
      <c r="XFC91" s="77"/>
    </row>
    <row r="92" customFormat="false" ht="12.8" hidden="false" customHeight="false" outlineLevel="0" collapsed="false">
      <c r="B92" s="77" t="n">
        <v>750</v>
      </c>
      <c r="C92" s="84" t="n">
        <v>1703</v>
      </c>
      <c r="D92" s="85" t="n">
        <v>5.6</v>
      </c>
      <c r="E92" s="85" t="n">
        <v>1.41</v>
      </c>
      <c r="XFC92" s="77"/>
    </row>
    <row r="93" customFormat="false" ht="12.8" hidden="false" customHeight="false" outlineLevel="0" collapsed="false">
      <c r="B93" s="77" t="n">
        <v>800</v>
      </c>
      <c r="C93" s="84" t="n">
        <v>1644.9</v>
      </c>
      <c r="D93" s="85" t="n">
        <v>6.3</v>
      </c>
      <c r="E93" s="85" t="n">
        <v>1.53</v>
      </c>
      <c r="XFC93" s="77"/>
    </row>
    <row r="94" customFormat="false" ht="12.8" hidden="false" customHeight="false" outlineLevel="0" collapsed="false">
      <c r="B94" s="77" t="n">
        <v>850</v>
      </c>
      <c r="C94" s="84" t="n">
        <v>1587.6</v>
      </c>
      <c r="D94" s="85" t="n">
        <v>6.9</v>
      </c>
      <c r="E94" s="85" t="n">
        <v>1.65</v>
      </c>
      <c r="XFC94" s="77"/>
    </row>
    <row r="95" customFormat="false" ht="12.8" hidden="false" customHeight="false" outlineLevel="0" collapsed="false">
      <c r="B95" s="77" t="n">
        <v>900</v>
      </c>
      <c r="C95" s="84" t="n">
        <v>1532.4</v>
      </c>
      <c r="D95" s="85" t="n">
        <v>7.6</v>
      </c>
      <c r="E95" s="85" t="n">
        <v>1.78</v>
      </c>
      <c r="XFC95" s="77"/>
    </row>
    <row r="96" customFormat="false" ht="12.8" hidden="false" customHeight="false" outlineLevel="0" collapsed="false">
      <c r="B96" s="77" t="n">
        <v>950</v>
      </c>
      <c r="C96" s="84" t="n">
        <v>1476.8</v>
      </c>
      <c r="D96" s="85" t="n">
        <v>8.3</v>
      </c>
      <c r="E96" s="85" t="n">
        <v>1.91</v>
      </c>
      <c r="XFC96" s="77"/>
    </row>
    <row r="97" customFormat="false" ht="12.8" hidden="false" customHeight="false" outlineLevel="0" collapsed="false">
      <c r="B97" s="77" t="n">
        <v>1000</v>
      </c>
      <c r="C97" s="84" t="n">
        <v>1422.2</v>
      </c>
      <c r="D97" s="85" t="n">
        <v>9.1</v>
      </c>
      <c r="E97" s="85" t="n">
        <v>2.05</v>
      </c>
      <c r="XFC97" s="77"/>
    </row>
    <row r="98" customFormat="false" ht="12.8" hidden="false" customHeight="false" outlineLevel="0" collapsed="false">
      <c r="C98" s="84"/>
      <c r="D98" s="85"/>
      <c r="E98" s="85"/>
      <c r="XFC98" s="77"/>
    </row>
    <row r="99" customFormat="false" ht="12.8" hidden="false" customHeight="false" outlineLevel="0" collapsed="false">
      <c r="B99" s="83" t="s">
        <v>117</v>
      </c>
      <c r="C99" s="83"/>
      <c r="D99" s="83"/>
      <c r="E99" s="83"/>
      <c r="F99" s="83"/>
      <c r="G99" s="83"/>
      <c r="H99" s="83"/>
      <c r="I99" s="83"/>
    </row>
    <row r="100" customFormat="false" ht="35.05" hidden="false" customHeight="false" outlineLevel="0" collapsed="false">
      <c r="B100" s="78" t="s">
        <v>107</v>
      </c>
      <c r="C100" s="78" t="s">
        <v>108</v>
      </c>
      <c r="D100" s="78" t="s">
        <v>109</v>
      </c>
      <c r="E100" s="78" t="s">
        <v>110</v>
      </c>
      <c r="F100" s="78" t="s">
        <v>111</v>
      </c>
      <c r="G100" s="78" t="s">
        <v>112</v>
      </c>
      <c r="H100" s="78" t="s">
        <v>113</v>
      </c>
    </row>
    <row r="101" customFormat="false" ht="12.8" hidden="false" customHeight="false" outlineLevel="0" collapsed="false">
      <c r="B101" s="78" t="n">
        <v>100</v>
      </c>
      <c r="C101" s="80" t="n">
        <v>2545.7</v>
      </c>
      <c r="D101" s="81" t="n">
        <v>0</v>
      </c>
      <c r="E101" s="81" t="n">
        <v>0.2</v>
      </c>
      <c r="F101" s="77" t="n">
        <v>23.3</v>
      </c>
      <c r="H101" s="77" t="n">
        <v>0</v>
      </c>
    </row>
    <row r="102" customFormat="false" ht="12.8" hidden="false" customHeight="false" outlineLevel="0" collapsed="false">
      <c r="B102" s="78" t="n">
        <v>150</v>
      </c>
      <c r="C102" s="80" t="n">
        <v>2474.4</v>
      </c>
      <c r="D102" s="81" t="n">
        <v>0.2</v>
      </c>
      <c r="E102" s="81" t="n">
        <v>0.2</v>
      </c>
    </row>
    <row r="103" customFormat="false" ht="12.8" hidden="false" customHeight="false" outlineLevel="0" collapsed="false">
      <c r="B103" s="78" t="n">
        <v>200</v>
      </c>
      <c r="C103" s="80" t="n">
        <v>2404.3</v>
      </c>
      <c r="D103" s="81" t="n">
        <v>0.5</v>
      </c>
      <c r="E103" s="81" t="n">
        <v>0.3</v>
      </c>
      <c r="F103" s="86"/>
      <c r="G103" s="86"/>
      <c r="H103" s="86"/>
      <c r="J103" s="86"/>
      <c r="K103" s="86"/>
      <c r="L103" s="86"/>
      <c r="M103" s="86"/>
      <c r="XFC103" s="77"/>
    </row>
    <row r="104" customFormat="false" ht="12.8" hidden="false" customHeight="false" outlineLevel="0" collapsed="false">
      <c r="B104" s="78" t="n">
        <v>250</v>
      </c>
      <c r="C104" s="80" t="n">
        <v>2335.3</v>
      </c>
      <c r="D104" s="81" t="n">
        <v>0.8</v>
      </c>
      <c r="E104" s="81" t="n">
        <v>0.4</v>
      </c>
      <c r="F104" s="86"/>
      <c r="G104" s="86"/>
      <c r="H104" s="86"/>
      <c r="J104" s="86"/>
      <c r="K104" s="86"/>
      <c r="L104" s="86"/>
      <c r="M104" s="86"/>
      <c r="XFC104" s="77"/>
    </row>
    <row r="105" customFormat="false" ht="12.8" hidden="false" customHeight="false" outlineLevel="0" collapsed="false">
      <c r="B105" s="78" t="n">
        <v>300</v>
      </c>
      <c r="C105" s="80" t="n">
        <v>2267.5</v>
      </c>
      <c r="D105" s="81" t="n">
        <v>1.2</v>
      </c>
      <c r="E105" s="81" t="n">
        <v>0.5</v>
      </c>
      <c r="F105" s="86"/>
      <c r="G105" s="86"/>
      <c r="H105" s="86"/>
      <c r="J105" s="86"/>
      <c r="K105" s="86"/>
      <c r="L105" s="86"/>
      <c r="M105" s="86"/>
      <c r="XFC105" s="77"/>
    </row>
    <row r="106" customFormat="false" ht="12.8" hidden="false" customHeight="false" outlineLevel="0" collapsed="false">
      <c r="B106" s="78" t="n">
        <v>350</v>
      </c>
      <c r="C106" s="80" t="n">
        <v>2200.9</v>
      </c>
      <c r="D106" s="81" t="n">
        <v>1.6</v>
      </c>
      <c r="E106" s="81" t="n">
        <v>0.6</v>
      </c>
      <c r="F106" s="86"/>
      <c r="G106" s="86"/>
      <c r="H106" s="86"/>
      <c r="J106" s="86"/>
      <c r="K106" s="86"/>
      <c r="L106" s="86"/>
      <c r="M106" s="86"/>
      <c r="XFC106" s="77"/>
    </row>
    <row r="107" customFormat="false" ht="12.8" hidden="false" customHeight="false" outlineLevel="0" collapsed="false">
      <c r="B107" s="78" t="n">
        <v>400</v>
      </c>
      <c r="C107" s="80" t="n">
        <v>2135.5</v>
      </c>
      <c r="D107" s="81" t="n">
        <v>2</v>
      </c>
      <c r="E107" s="81" t="n">
        <v>0.7</v>
      </c>
      <c r="F107" s="86"/>
      <c r="G107" s="86"/>
      <c r="H107" s="86"/>
      <c r="J107" s="86"/>
      <c r="K107" s="86"/>
      <c r="L107" s="86"/>
      <c r="M107" s="86"/>
      <c r="XFC107" s="77"/>
    </row>
    <row r="108" customFormat="false" ht="12.8" hidden="false" customHeight="false" outlineLevel="0" collapsed="false">
      <c r="B108" s="78" t="n">
        <v>450</v>
      </c>
      <c r="C108" s="80" t="n">
        <v>2071.2</v>
      </c>
      <c r="D108" s="81" t="n">
        <v>2.4</v>
      </c>
      <c r="E108" s="81" t="n">
        <v>0.8</v>
      </c>
      <c r="F108" s="86"/>
      <c r="G108" s="86"/>
      <c r="H108" s="86"/>
      <c r="J108" s="86"/>
      <c r="K108" s="86"/>
      <c r="L108" s="86"/>
      <c r="M108" s="86"/>
      <c r="XFC108" s="77"/>
    </row>
    <row r="109" customFormat="false" ht="12.8" hidden="false" customHeight="false" outlineLevel="0" collapsed="false">
      <c r="B109" s="78" t="n">
        <v>500</v>
      </c>
      <c r="C109" s="80" t="n">
        <v>2008</v>
      </c>
      <c r="D109" s="81" t="n">
        <v>2.9</v>
      </c>
      <c r="E109" s="81" t="n">
        <v>0.9</v>
      </c>
      <c r="F109" s="86"/>
      <c r="G109" s="86"/>
      <c r="H109" s="86"/>
      <c r="J109" s="86"/>
      <c r="K109" s="86"/>
      <c r="L109" s="86"/>
      <c r="M109" s="86"/>
      <c r="XFC109" s="77"/>
    </row>
    <row r="110" customFormat="false" ht="12.8" hidden="false" customHeight="false" outlineLevel="0" collapsed="false">
      <c r="B110" s="78" t="n">
        <v>550</v>
      </c>
      <c r="C110" s="80" t="n">
        <v>1945.8</v>
      </c>
      <c r="D110" s="81" t="n">
        <v>3.4</v>
      </c>
      <c r="E110" s="81" t="n">
        <v>1</v>
      </c>
      <c r="F110" s="86"/>
      <c r="G110" s="86"/>
      <c r="H110" s="86"/>
      <c r="J110" s="86"/>
      <c r="K110" s="86"/>
      <c r="L110" s="86"/>
      <c r="M110" s="86"/>
      <c r="XFC110" s="77"/>
    </row>
    <row r="111" customFormat="false" ht="12.8" hidden="false" customHeight="false" outlineLevel="0" collapsed="false">
      <c r="B111" s="78" t="n">
        <v>600</v>
      </c>
      <c r="C111" s="80" t="n">
        <v>1884.6</v>
      </c>
      <c r="D111" s="81" t="n">
        <v>3.9</v>
      </c>
      <c r="E111" s="81" t="n">
        <v>1.1</v>
      </c>
      <c r="F111" s="86"/>
      <c r="G111" s="86"/>
      <c r="H111" s="86"/>
      <c r="J111" s="86"/>
      <c r="K111" s="86"/>
      <c r="L111" s="86"/>
      <c r="M111" s="86"/>
      <c r="XFC111" s="77"/>
    </row>
    <row r="112" customFormat="false" ht="12.8" hidden="false" customHeight="false" outlineLevel="0" collapsed="false">
      <c r="B112" s="78" t="n">
        <v>650</v>
      </c>
      <c r="C112" s="80" t="n">
        <v>1824.3</v>
      </c>
      <c r="D112" s="81" t="n">
        <v>4.5</v>
      </c>
      <c r="E112" s="81" t="n">
        <v>1.2</v>
      </c>
      <c r="F112" s="86"/>
      <c r="G112" s="86"/>
      <c r="H112" s="86"/>
      <c r="J112" s="86"/>
      <c r="K112" s="86"/>
      <c r="L112" s="86"/>
      <c r="M112" s="86"/>
      <c r="XFC112" s="77"/>
    </row>
    <row r="113" customFormat="false" ht="12.8" hidden="false" customHeight="false" outlineLevel="0" collapsed="false">
      <c r="B113" s="78" t="n">
        <v>700</v>
      </c>
      <c r="C113" s="80" t="n">
        <v>1765</v>
      </c>
      <c r="D113" s="81" t="n">
        <v>5</v>
      </c>
      <c r="E113" s="81" t="n">
        <v>1.3</v>
      </c>
      <c r="F113" s="86"/>
      <c r="G113" s="86"/>
      <c r="H113" s="86"/>
      <c r="J113" s="86"/>
      <c r="K113" s="86"/>
      <c r="L113" s="86"/>
      <c r="M113" s="86"/>
      <c r="XFC113" s="77"/>
    </row>
    <row r="114" customFormat="false" ht="12.8" hidden="false" customHeight="false" outlineLevel="0" collapsed="false">
      <c r="B114" s="78" t="n">
        <v>750</v>
      </c>
      <c r="C114" s="80" t="n">
        <v>1706.4</v>
      </c>
      <c r="D114" s="81" t="n">
        <v>5.6</v>
      </c>
      <c r="E114" s="81" t="n">
        <v>1.4</v>
      </c>
      <c r="F114" s="86"/>
      <c r="G114" s="86"/>
      <c r="H114" s="86"/>
      <c r="J114" s="86"/>
      <c r="K114" s="86"/>
      <c r="L114" s="86"/>
      <c r="M114" s="86"/>
      <c r="XFC114" s="77"/>
    </row>
    <row r="115" customFormat="false" ht="12.8" hidden="false" customHeight="false" outlineLevel="0" collapsed="false">
      <c r="B115" s="78" t="n">
        <v>800</v>
      </c>
      <c r="C115" s="80" t="n">
        <v>1648.7</v>
      </c>
      <c r="D115" s="81" t="n">
        <v>6.3</v>
      </c>
      <c r="E115" s="81" t="n">
        <v>1.5</v>
      </c>
      <c r="F115" s="86"/>
      <c r="G115" s="86"/>
      <c r="H115" s="86"/>
      <c r="J115" s="86"/>
      <c r="K115" s="86"/>
      <c r="L115" s="86"/>
      <c r="M115" s="86"/>
      <c r="XFC115" s="77"/>
    </row>
    <row r="116" customFormat="false" ht="12.8" hidden="false" customHeight="false" outlineLevel="0" collapsed="false">
      <c r="B116" s="78" t="n">
        <v>850</v>
      </c>
      <c r="C116" s="80" t="n">
        <v>1591.9</v>
      </c>
      <c r="D116" s="81" t="n">
        <v>6.9</v>
      </c>
      <c r="E116" s="81" t="n">
        <v>1.6</v>
      </c>
      <c r="F116" s="86"/>
      <c r="G116" s="86"/>
      <c r="H116" s="86"/>
      <c r="J116" s="86"/>
      <c r="K116" s="86"/>
      <c r="L116" s="86"/>
      <c r="M116" s="86"/>
      <c r="XFC116" s="77"/>
    </row>
    <row r="117" customFormat="false" ht="12.8" hidden="false" customHeight="false" outlineLevel="0" collapsed="false">
      <c r="B117" s="78" t="n">
        <v>900</v>
      </c>
      <c r="C117" s="80" t="n">
        <v>1535.9</v>
      </c>
      <c r="D117" s="81" t="n">
        <v>7.6</v>
      </c>
      <c r="E117" s="81" t="n">
        <v>1.8</v>
      </c>
      <c r="F117" s="86"/>
      <c r="G117" s="86"/>
      <c r="H117" s="86"/>
      <c r="J117" s="86"/>
      <c r="K117" s="86"/>
      <c r="L117" s="86"/>
      <c r="M117" s="86"/>
      <c r="XFC117" s="77"/>
    </row>
    <row r="118" customFormat="false" ht="12.8" hidden="false" customHeight="false" outlineLevel="0" collapsed="false">
      <c r="B118" s="78" t="n">
        <v>950</v>
      </c>
      <c r="C118" s="80" t="n">
        <v>1480.8</v>
      </c>
      <c r="D118" s="81" t="n">
        <v>8.3</v>
      </c>
      <c r="E118" s="81" t="n">
        <v>1.9</v>
      </c>
      <c r="F118" s="86"/>
      <c r="G118" s="86"/>
      <c r="H118" s="86"/>
      <c r="J118" s="86"/>
      <c r="K118" s="86"/>
      <c r="L118" s="86"/>
      <c r="M118" s="86"/>
      <c r="XFC118" s="77"/>
    </row>
    <row r="119" customFormat="false" ht="12.8" hidden="false" customHeight="false" outlineLevel="0" collapsed="false">
      <c r="B119" s="78" t="n">
        <v>1000</v>
      </c>
      <c r="C119" s="80" t="n">
        <v>1426.6</v>
      </c>
      <c r="D119" s="81" t="n">
        <v>9.1</v>
      </c>
      <c r="E119" s="81" t="n">
        <v>2</v>
      </c>
      <c r="F119" s="86"/>
      <c r="G119" s="86"/>
      <c r="H119" s="86"/>
      <c r="J119" s="86"/>
      <c r="K119" s="86"/>
      <c r="L119" s="86"/>
      <c r="M119" s="86"/>
      <c r="XFC119" s="77"/>
    </row>
    <row r="120" customFormat="false" ht="12.8" hidden="false" customHeight="false" outlineLevel="0" collapsed="false">
      <c r="F120" s="86"/>
      <c r="G120" s="86"/>
      <c r="H120" s="86"/>
      <c r="I120" s="86"/>
      <c r="J120" s="86"/>
      <c r="K120" s="86"/>
      <c r="L120" s="86"/>
      <c r="M120" s="86"/>
      <c r="XFC120" s="77"/>
    </row>
    <row r="121" customFormat="false" ht="12.8" hidden="false" customHeight="false" outlineLevel="0" collapsed="false">
      <c r="B121" s="83" t="s">
        <v>118</v>
      </c>
      <c r="C121" s="83"/>
      <c r="D121" s="83"/>
      <c r="E121" s="83"/>
      <c r="F121" s="83"/>
      <c r="G121" s="83"/>
      <c r="H121" s="83"/>
      <c r="I121" s="83"/>
    </row>
    <row r="122" customFormat="false" ht="35.05" hidden="false" customHeight="false" outlineLevel="0" collapsed="false">
      <c r="B122" s="78" t="s">
        <v>107</v>
      </c>
      <c r="C122" s="78" t="s">
        <v>108</v>
      </c>
      <c r="D122" s="78" t="s">
        <v>109</v>
      </c>
      <c r="E122" s="78" t="s">
        <v>110</v>
      </c>
      <c r="F122" s="78" t="s">
        <v>111</v>
      </c>
      <c r="G122" s="78" t="s">
        <v>112</v>
      </c>
      <c r="H122" s="78" t="s">
        <v>113</v>
      </c>
    </row>
    <row r="123" customFormat="false" ht="12.8" hidden="false" customHeight="false" outlineLevel="0" collapsed="false">
      <c r="B123" s="77" t="n">
        <v>0</v>
      </c>
      <c r="C123" s="77" t="n">
        <v>2690</v>
      </c>
      <c r="D123" s="85" t="n">
        <v>0</v>
      </c>
      <c r="E123" s="85" t="n">
        <v>0</v>
      </c>
      <c r="G123" s="77" t="n">
        <v>6800</v>
      </c>
      <c r="H123" s="77" t="n">
        <v>0</v>
      </c>
    </row>
    <row r="124" customFormat="false" ht="12.8" hidden="false" customHeight="false" outlineLevel="0" collapsed="false">
      <c r="B124" s="77" t="n">
        <v>50</v>
      </c>
      <c r="C124" s="77" t="n">
        <v>2618</v>
      </c>
      <c r="D124" s="85" t="n">
        <v>0.2</v>
      </c>
      <c r="E124" s="85" t="n">
        <v>0.1</v>
      </c>
    </row>
    <row r="125" customFormat="false" ht="12.8" hidden="false" customHeight="false" outlineLevel="0" collapsed="false">
      <c r="B125" s="77" t="n">
        <v>100</v>
      </c>
      <c r="C125" s="77" t="n">
        <v>2548</v>
      </c>
      <c r="D125" s="85" t="n">
        <v>0</v>
      </c>
      <c r="E125" s="85" t="n">
        <v>0.2</v>
      </c>
      <c r="XEI125" s="0"/>
      <c r="XEJ125" s="0"/>
      <c r="XEK125" s="0"/>
      <c r="XEL125" s="0"/>
      <c r="XEM125" s="0"/>
      <c r="XEN125" s="0"/>
      <c r="XEO125" s="0"/>
      <c r="XEP125" s="0"/>
      <c r="XEQ125" s="0"/>
      <c r="XER125" s="0"/>
      <c r="XES125" s="0"/>
      <c r="XET125" s="0"/>
      <c r="XEU125" s="0"/>
      <c r="XEV125" s="0"/>
      <c r="XEW125" s="0"/>
      <c r="XEX125" s="0"/>
      <c r="XEY125" s="0"/>
      <c r="XEZ125" s="0"/>
      <c r="XFA125" s="0"/>
      <c r="XFB125" s="0"/>
    </row>
    <row r="126" customFormat="false" ht="12.8" hidden="false" customHeight="false" outlineLevel="0" collapsed="false">
      <c r="B126" s="77" t="n">
        <v>150</v>
      </c>
      <c r="C126" s="77" t="n">
        <v>2479</v>
      </c>
      <c r="D126" s="85" t="n">
        <v>0.2</v>
      </c>
      <c r="E126" s="85" t="n">
        <v>0.2</v>
      </c>
      <c r="XEI126" s="0"/>
      <c r="XEJ126" s="0"/>
      <c r="XEK126" s="0"/>
      <c r="XEL126" s="0"/>
      <c r="XEM126" s="0"/>
      <c r="XEN126" s="0"/>
      <c r="XEO126" s="0"/>
      <c r="XEP126" s="0"/>
      <c r="XEQ126" s="0"/>
      <c r="XER126" s="0"/>
      <c r="XES126" s="0"/>
      <c r="XET126" s="0"/>
      <c r="XEU126" s="0"/>
      <c r="XEV126" s="0"/>
      <c r="XEW126" s="0"/>
      <c r="XEX126" s="0"/>
      <c r="XEY126" s="0"/>
      <c r="XEZ126" s="0"/>
      <c r="XFA126" s="0"/>
      <c r="XFB126" s="0"/>
    </row>
    <row r="127" customFormat="false" ht="12.8" hidden="false" customHeight="false" outlineLevel="0" collapsed="false">
      <c r="B127" s="77" t="n">
        <v>200</v>
      </c>
      <c r="C127" s="77" t="n">
        <v>2410</v>
      </c>
      <c r="D127" s="85" t="n">
        <v>0.5</v>
      </c>
      <c r="E127" s="85" t="n">
        <v>0.3</v>
      </c>
      <c r="XEI127" s="0"/>
      <c r="XEJ127" s="0"/>
      <c r="XEK127" s="0"/>
      <c r="XEL127" s="0"/>
      <c r="XEM127" s="0"/>
      <c r="XEN127" s="0"/>
      <c r="XEO127" s="0"/>
      <c r="XEP127" s="0"/>
      <c r="XEQ127" s="0"/>
      <c r="XER127" s="0"/>
      <c r="XES127" s="0"/>
      <c r="XET127" s="0"/>
      <c r="XEU127" s="0"/>
      <c r="XEV127" s="0"/>
      <c r="XEW127" s="0"/>
      <c r="XEX127" s="0"/>
      <c r="XEY127" s="0"/>
      <c r="XEZ127" s="0"/>
      <c r="XFA127" s="0"/>
      <c r="XFB127" s="0"/>
    </row>
    <row r="128" customFormat="false" ht="12.8" hidden="false" customHeight="false" outlineLevel="0" collapsed="false">
      <c r="B128" s="77" t="n">
        <v>250</v>
      </c>
      <c r="C128" s="77" t="n">
        <v>2343</v>
      </c>
      <c r="D128" s="85" t="n">
        <v>0.8</v>
      </c>
      <c r="E128" s="85" t="n">
        <v>0.4</v>
      </c>
      <c r="XEI128" s="0"/>
      <c r="XEJ128" s="0"/>
      <c r="XEK128" s="0"/>
      <c r="XEL128" s="0"/>
      <c r="XEM128" s="0"/>
      <c r="XEN128" s="0"/>
      <c r="XEO128" s="0"/>
      <c r="XEP128" s="0"/>
      <c r="XEQ128" s="0"/>
      <c r="XER128" s="0"/>
      <c r="XES128" s="0"/>
      <c r="XET128" s="0"/>
      <c r="XEU128" s="0"/>
      <c r="XEV128" s="0"/>
      <c r="XEW128" s="0"/>
      <c r="XEX128" s="0"/>
      <c r="XEY128" s="0"/>
      <c r="XEZ128" s="0"/>
      <c r="XFA128" s="0"/>
      <c r="XFB128" s="0"/>
    </row>
    <row r="129" customFormat="false" ht="12.8" hidden="false" customHeight="false" outlineLevel="0" collapsed="false">
      <c r="B129" s="77" t="n">
        <v>300</v>
      </c>
      <c r="C129" s="77" t="n">
        <v>2277</v>
      </c>
      <c r="D129" s="85" t="n">
        <v>1.2</v>
      </c>
      <c r="E129" s="85" t="n">
        <v>0.5</v>
      </c>
      <c r="XEI129" s="0"/>
      <c r="XEJ129" s="0"/>
      <c r="XEK129" s="0"/>
      <c r="XEL129" s="0"/>
      <c r="XEM129" s="0"/>
      <c r="XEN129" s="0"/>
      <c r="XEO129" s="0"/>
      <c r="XEP129" s="0"/>
      <c r="XEQ129" s="0"/>
      <c r="XER129" s="0"/>
      <c r="XES129" s="0"/>
      <c r="XET129" s="0"/>
      <c r="XEU129" s="0"/>
      <c r="XEV129" s="0"/>
      <c r="XEW129" s="0"/>
      <c r="XEX129" s="0"/>
      <c r="XEY129" s="0"/>
      <c r="XEZ129" s="0"/>
      <c r="XFA129" s="0"/>
      <c r="XFB129" s="0"/>
    </row>
    <row r="130" customFormat="false" ht="12.8" hidden="false" customHeight="false" outlineLevel="0" collapsed="false">
      <c r="B130" s="77" t="n">
        <v>350</v>
      </c>
      <c r="C130" s="77" t="n">
        <v>2212</v>
      </c>
      <c r="D130" s="85" t="n">
        <v>1.6</v>
      </c>
      <c r="E130" s="85" t="n">
        <v>0.6</v>
      </c>
      <c r="XEI130" s="0"/>
      <c r="XEJ130" s="0"/>
      <c r="XEK130" s="0"/>
      <c r="XEL130" s="0"/>
      <c r="XEM130" s="0"/>
      <c r="XEN130" s="0"/>
      <c r="XEO130" s="0"/>
      <c r="XEP130" s="0"/>
      <c r="XEQ130" s="0"/>
      <c r="XER130" s="0"/>
      <c r="XES130" s="0"/>
      <c r="XET130" s="0"/>
      <c r="XEU130" s="0"/>
      <c r="XEV130" s="0"/>
      <c r="XEW130" s="0"/>
      <c r="XEX130" s="0"/>
      <c r="XEY130" s="0"/>
      <c r="XEZ130" s="0"/>
      <c r="XFA130" s="0"/>
      <c r="XFB130" s="0"/>
    </row>
    <row r="131" customFormat="false" ht="12.8" hidden="false" customHeight="false" outlineLevel="0" collapsed="false">
      <c r="B131" s="77" t="n">
        <v>400</v>
      </c>
      <c r="C131" s="77" t="n">
        <v>2147</v>
      </c>
      <c r="D131" s="85" t="n">
        <v>2</v>
      </c>
      <c r="E131" s="85" t="n">
        <v>0.7</v>
      </c>
      <c r="XEI131" s="0"/>
      <c r="XEJ131" s="0"/>
      <c r="XEK131" s="0"/>
      <c r="XEL131" s="0"/>
      <c r="XEM131" s="0"/>
      <c r="XEN131" s="0"/>
      <c r="XEO131" s="0"/>
      <c r="XEP131" s="0"/>
      <c r="XEQ131" s="0"/>
      <c r="XER131" s="0"/>
      <c r="XES131" s="0"/>
      <c r="XET131" s="0"/>
      <c r="XEU131" s="0"/>
      <c r="XEV131" s="0"/>
      <c r="XEW131" s="0"/>
      <c r="XEX131" s="0"/>
      <c r="XEY131" s="0"/>
      <c r="XEZ131" s="0"/>
      <c r="XFA131" s="0"/>
      <c r="XFB131" s="0"/>
    </row>
    <row r="132" customFormat="false" ht="12.8" hidden="false" customHeight="false" outlineLevel="0" collapsed="false">
      <c r="B132" s="77" t="n">
        <v>450</v>
      </c>
      <c r="C132" s="77" t="n">
        <v>2084</v>
      </c>
      <c r="D132" s="85" t="n">
        <v>2.4</v>
      </c>
      <c r="E132" s="85" t="n">
        <v>0.7</v>
      </c>
      <c r="XEI132" s="0"/>
      <c r="XEJ132" s="0"/>
      <c r="XEK132" s="0"/>
      <c r="XEL132" s="0"/>
      <c r="XEM132" s="0"/>
      <c r="XEN132" s="0"/>
      <c r="XEO132" s="0"/>
      <c r="XEP132" s="0"/>
      <c r="XEQ132" s="0"/>
      <c r="XER132" s="0"/>
      <c r="XES132" s="0"/>
      <c r="XET132" s="0"/>
      <c r="XEU132" s="0"/>
      <c r="XEV132" s="0"/>
      <c r="XEW132" s="0"/>
      <c r="XEX132" s="0"/>
      <c r="XEY132" s="0"/>
      <c r="XEZ132" s="0"/>
      <c r="XFA132" s="0"/>
      <c r="XFB132" s="0"/>
    </row>
    <row r="133" customFormat="false" ht="12.8" hidden="false" customHeight="false" outlineLevel="0" collapsed="false">
      <c r="B133" s="77" t="n">
        <v>500</v>
      </c>
      <c r="C133" s="77" t="n">
        <v>2022</v>
      </c>
      <c r="D133" s="85" t="n">
        <v>2.9</v>
      </c>
      <c r="E133" s="85" t="n">
        <v>0.8</v>
      </c>
      <c r="XEI133" s="0"/>
      <c r="XEJ133" s="0"/>
      <c r="XEK133" s="0"/>
      <c r="XEL133" s="0"/>
      <c r="XEM133" s="0"/>
      <c r="XEN133" s="0"/>
      <c r="XEO133" s="0"/>
      <c r="XEP133" s="0"/>
      <c r="XEQ133" s="0"/>
      <c r="XER133" s="0"/>
      <c r="XES133" s="0"/>
      <c r="XET133" s="0"/>
      <c r="XEU133" s="0"/>
      <c r="XEV133" s="0"/>
      <c r="XEW133" s="0"/>
      <c r="XEX133" s="0"/>
      <c r="XEY133" s="0"/>
      <c r="XEZ133" s="0"/>
      <c r="XFA133" s="0"/>
      <c r="XFB133" s="0"/>
    </row>
    <row r="134" customFormat="false" ht="12.8" hidden="false" customHeight="false" outlineLevel="0" collapsed="false">
      <c r="B134" s="77" t="n">
        <v>550</v>
      </c>
      <c r="C134" s="77" t="n">
        <v>1960</v>
      </c>
      <c r="D134" s="85" t="n">
        <v>3.4</v>
      </c>
      <c r="E134" s="85" t="n">
        <v>0.9</v>
      </c>
      <c r="XEI134" s="0"/>
      <c r="XEJ134" s="0"/>
      <c r="XEK134" s="0"/>
      <c r="XEL134" s="0"/>
      <c r="XEM134" s="0"/>
      <c r="XEN134" s="0"/>
      <c r="XEO134" s="0"/>
      <c r="XEP134" s="0"/>
      <c r="XEQ134" s="0"/>
      <c r="XER134" s="0"/>
      <c r="XES134" s="0"/>
      <c r="XET134" s="0"/>
      <c r="XEU134" s="0"/>
      <c r="XEV134" s="0"/>
      <c r="XEW134" s="0"/>
      <c r="XEX134" s="0"/>
      <c r="XEY134" s="0"/>
      <c r="XEZ134" s="0"/>
      <c r="XFA134" s="0"/>
      <c r="XFB134" s="0"/>
    </row>
    <row r="135" customFormat="false" ht="12.8" hidden="false" customHeight="false" outlineLevel="0" collapsed="false">
      <c r="B135" s="77" t="n">
        <v>600</v>
      </c>
      <c r="C135" s="77" t="n">
        <v>1900</v>
      </c>
      <c r="D135" s="85" t="n">
        <v>3.9</v>
      </c>
      <c r="E135" s="85" t="n">
        <v>1</v>
      </c>
      <c r="XEI135" s="0"/>
      <c r="XEJ135" s="0"/>
      <c r="XEK135" s="0"/>
      <c r="XEL135" s="0"/>
      <c r="XEM135" s="0"/>
      <c r="XEN135" s="0"/>
      <c r="XEO135" s="0"/>
      <c r="XEP135" s="0"/>
      <c r="XEQ135" s="0"/>
      <c r="XER135" s="0"/>
      <c r="XES135" s="0"/>
      <c r="XET135" s="0"/>
      <c r="XEU135" s="0"/>
      <c r="XEV135" s="0"/>
      <c r="XEW135" s="0"/>
      <c r="XEX135" s="0"/>
      <c r="XEY135" s="0"/>
      <c r="XEZ135" s="0"/>
      <c r="XFA135" s="0"/>
      <c r="XFB135" s="0"/>
    </row>
    <row r="136" customFormat="false" ht="12.8" hidden="false" customHeight="false" outlineLevel="0" collapsed="false">
      <c r="B136" s="77" t="n">
        <v>650</v>
      </c>
      <c r="C136" s="77" t="n">
        <v>1841</v>
      </c>
      <c r="D136" s="85" t="n">
        <v>4.4</v>
      </c>
      <c r="E136" s="85" t="n">
        <v>1.1</v>
      </c>
      <c r="XEI136" s="0"/>
      <c r="XEJ136" s="0"/>
      <c r="XEK136" s="0"/>
      <c r="XEL136" s="0"/>
      <c r="XEM136" s="0"/>
      <c r="XEN136" s="0"/>
      <c r="XEO136" s="0"/>
      <c r="XEP136" s="0"/>
      <c r="XEQ136" s="0"/>
      <c r="XER136" s="0"/>
      <c r="XES136" s="0"/>
      <c r="XET136" s="0"/>
      <c r="XEU136" s="0"/>
      <c r="XEV136" s="0"/>
      <c r="XEW136" s="0"/>
      <c r="XEX136" s="0"/>
      <c r="XEY136" s="0"/>
      <c r="XEZ136" s="0"/>
      <c r="XFA136" s="0"/>
      <c r="XFB136" s="0"/>
    </row>
    <row r="137" customFormat="false" ht="12.8" hidden="false" customHeight="false" outlineLevel="0" collapsed="false">
      <c r="B137" s="77" t="n">
        <v>700</v>
      </c>
      <c r="C137" s="77" t="n">
        <v>1783</v>
      </c>
      <c r="D137" s="85" t="n">
        <v>5</v>
      </c>
      <c r="E137" s="85" t="n">
        <v>1.3</v>
      </c>
      <c r="XEI137" s="0"/>
      <c r="XEJ137" s="0"/>
      <c r="XEK137" s="0"/>
      <c r="XEL137" s="0"/>
      <c r="XEM137" s="0"/>
      <c r="XEN137" s="0"/>
      <c r="XEO137" s="0"/>
      <c r="XEP137" s="0"/>
      <c r="XEQ137" s="0"/>
      <c r="XER137" s="0"/>
      <c r="XES137" s="0"/>
      <c r="XET137" s="0"/>
      <c r="XEU137" s="0"/>
      <c r="XEV137" s="0"/>
      <c r="XEW137" s="0"/>
      <c r="XEX137" s="0"/>
      <c r="XEY137" s="0"/>
      <c r="XEZ137" s="0"/>
      <c r="XFA137" s="0"/>
      <c r="XFB137" s="0"/>
    </row>
    <row r="138" customFormat="false" ht="12.8" hidden="false" customHeight="false" outlineLevel="0" collapsed="false">
      <c r="B138" s="77" t="n">
        <v>750</v>
      </c>
      <c r="C138" s="77" t="n">
        <v>1725</v>
      </c>
      <c r="D138" s="85" t="n">
        <v>5.6</v>
      </c>
      <c r="E138" s="85" t="n">
        <v>1.4</v>
      </c>
      <c r="XEI138" s="0"/>
      <c r="XEJ138" s="0"/>
      <c r="XEK138" s="0"/>
      <c r="XEL138" s="0"/>
      <c r="XEM138" s="0"/>
      <c r="XEN138" s="0"/>
      <c r="XEO138" s="0"/>
      <c r="XEP138" s="0"/>
      <c r="XEQ138" s="0"/>
      <c r="XER138" s="0"/>
      <c r="XES138" s="0"/>
      <c r="XET138" s="0"/>
      <c r="XEU138" s="0"/>
      <c r="XEV138" s="0"/>
      <c r="XEW138" s="0"/>
      <c r="XEX138" s="0"/>
      <c r="XEY138" s="0"/>
      <c r="XEZ138" s="0"/>
      <c r="XFA138" s="0"/>
      <c r="XFB138" s="0"/>
    </row>
    <row r="139" customFormat="false" ht="12.8" hidden="false" customHeight="false" outlineLevel="0" collapsed="false">
      <c r="B139" s="77" t="n">
        <v>800</v>
      </c>
      <c r="C139" s="77" t="n">
        <v>1669</v>
      </c>
      <c r="D139" s="85" t="n">
        <v>6.2</v>
      </c>
      <c r="E139" s="85" t="n">
        <v>1.5</v>
      </c>
      <c r="XEI139" s="0"/>
      <c r="XEJ139" s="0"/>
      <c r="XEK139" s="0"/>
      <c r="XEL139" s="0"/>
      <c r="XEM139" s="0"/>
      <c r="XEN139" s="0"/>
      <c r="XEO139" s="0"/>
      <c r="XEP139" s="0"/>
      <c r="XEQ139" s="0"/>
      <c r="XER139" s="0"/>
      <c r="XES139" s="0"/>
      <c r="XET139" s="0"/>
      <c r="XEU139" s="0"/>
      <c r="XEV139" s="0"/>
      <c r="XEW139" s="0"/>
      <c r="XEX139" s="0"/>
      <c r="XEY139" s="0"/>
      <c r="XEZ139" s="0"/>
      <c r="XFA139" s="0"/>
      <c r="XFB139" s="0"/>
    </row>
    <row r="140" customFormat="false" ht="12.8" hidden="false" customHeight="false" outlineLevel="0" collapsed="false">
      <c r="B140" s="77" t="n">
        <v>850</v>
      </c>
      <c r="C140" s="77" t="n">
        <v>1614</v>
      </c>
      <c r="D140" s="85" t="n">
        <v>6.8</v>
      </c>
      <c r="E140" s="85" t="n">
        <v>1.6</v>
      </c>
      <c r="XEI140" s="0"/>
      <c r="XEJ140" s="0"/>
      <c r="XEK140" s="0"/>
      <c r="XEL140" s="0"/>
      <c r="XEM140" s="0"/>
      <c r="XEN140" s="0"/>
      <c r="XEO140" s="0"/>
      <c r="XEP140" s="0"/>
      <c r="XEQ140" s="0"/>
      <c r="XER140" s="0"/>
      <c r="XES140" s="0"/>
      <c r="XET140" s="0"/>
      <c r="XEU140" s="0"/>
      <c r="XEV140" s="0"/>
      <c r="XEW140" s="0"/>
      <c r="XEX140" s="0"/>
      <c r="XEY140" s="0"/>
      <c r="XEZ140" s="0"/>
      <c r="XFA140" s="0"/>
      <c r="XFB140" s="0"/>
    </row>
    <row r="141" customFormat="false" ht="12.8" hidden="false" customHeight="false" outlineLevel="0" collapsed="false">
      <c r="B141" s="77" t="n">
        <v>900</v>
      </c>
      <c r="C141" s="77" t="n">
        <v>1559</v>
      </c>
      <c r="D141" s="85" t="n">
        <v>7.5</v>
      </c>
      <c r="E141" s="85" t="n">
        <v>1.7</v>
      </c>
      <c r="XEI141" s="0"/>
      <c r="XEJ141" s="0"/>
      <c r="XEK141" s="0"/>
      <c r="XEL141" s="0"/>
      <c r="XEM141" s="0"/>
      <c r="XEN141" s="0"/>
      <c r="XEO141" s="0"/>
      <c r="XEP141" s="0"/>
      <c r="XEQ141" s="0"/>
      <c r="XER141" s="0"/>
      <c r="XES141" s="0"/>
      <c r="XET141" s="0"/>
      <c r="XEU141" s="0"/>
      <c r="XEV141" s="0"/>
      <c r="XEW141" s="0"/>
      <c r="XEX141" s="0"/>
      <c r="XEY141" s="0"/>
      <c r="XEZ141" s="0"/>
      <c r="XFA141" s="0"/>
      <c r="XFB141" s="0"/>
    </row>
    <row r="142" customFormat="false" ht="12.8" hidden="false" customHeight="false" outlineLevel="0" collapsed="false">
      <c r="B142" s="77" t="n">
        <v>950</v>
      </c>
      <c r="C142" s="77" t="n">
        <v>1506</v>
      </c>
      <c r="D142" s="85" t="n">
        <v>8.2</v>
      </c>
      <c r="E142" s="85" t="n">
        <v>1.8</v>
      </c>
      <c r="XEI142" s="0"/>
      <c r="XEJ142" s="0"/>
      <c r="XEK142" s="0"/>
      <c r="XEL142" s="0"/>
      <c r="XEM142" s="0"/>
      <c r="XEN142" s="0"/>
      <c r="XEO142" s="0"/>
      <c r="XEP142" s="0"/>
      <c r="XEQ142" s="0"/>
      <c r="XER142" s="0"/>
      <c r="XES142" s="0"/>
      <c r="XET142" s="0"/>
      <c r="XEU142" s="0"/>
      <c r="XEV142" s="0"/>
      <c r="XEW142" s="0"/>
      <c r="XEX142" s="0"/>
      <c r="XEY142" s="0"/>
      <c r="XEZ142" s="0"/>
      <c r="XFA142" s="0"/>
      <c r="XFB142" s="0"/>
    </row>
    <row r="143" customFormat="false" ht="12.8" hidden="false" customHeight="false" outlineLevel="0" collapsed="false">
      <c r="B143" s="77" t="n">
        <v>1000</v>
      </c>
      <c r="C143" s="77" t="n">
        <v>1453</v>
      </c>
      <c r="D143" s="85" t="n">
        <v>9</v>
      </c>
      <c r="E143" s="85" t="n">
        <v>2</v>
      </c>
      <c r="XEI143" s="0"/>
      <c r="XEJ143" s="0"/>
      <c r="XEK143" s="0"/>
      <c r="XEL143" s="0"/>
      <c r="XEM143" s="0"/>
      <c r="XEN143" s="0"/>
      <c r="XEO143" s="0"/>
      <c r="XEP143" s="0"/>
      <c r="XEQ143" s="0"/>
      <c r="XER143" s="0"/>
      <c r="XES143" s="0"/>
      <c r="XET143" s="0"/>
      <c r="XEU143" s="0"/>
      <c r="XEV143" s="0"/>
      <c r="XEW143" s="0"/>
      <c r="XEX143" s="0"/>
      <c r="XEY143" s="0"/>
      <c r="XEZ143" s="0"/>
      <c r="XFA143" s="0"/>
      <c r="XFB143" s="0"/>
    </row>
    <row r="144" customFormat="false" ht="12.8" hidden="false" customHeight="false" outlineLevel="0" collapsed="false">
      <c r="XEI144" s="0"/>
      <c r="XEJ144" s="0"/>
      <c r="XEK144" s="0"/>
      <c r="XEL144" s="0"/>
      <c r="XEM144" s="0"/>
      <c r="XEN144" s="0"/>
      <c r="XEO144" s="0"/>
      <c r="XEP144" s="0"/>
      <c r="XEQ144" s="0"/>
      <c r="XER144" s="0"/>
      <c r="XES144" s="0"/>
      <c r="XET144" s="0"/>
      <c r="XEU144" s="0"/>
      <c r="XEV144" s="0"/>
      <c r="XEW144" s="0"/>
      <c r="XEX144" s="0"/>
      <c r="XEY144" s="0"/>
      <c r="XEZ144" s="0"/>
      <c r="XFA144" s="0"/>
      <c r="XFB144" s="0"/>
    </row>
    <row r="145" customFormat="false" ht="12.8" hidden="false" customHeight="false" outlineLevel="0" collapsed="false">
      <c r="XEX145" s="0"/>
      <c r="XEY145" s="0"/>
      <c r="XEZ145" s="0"/>
      <c r="XFA145" s="0"/>
      <c r="XFB145" s="0"/>
    </row>
  </sheetData>
  <sheetProtection sheet="true" objects="true" scenarios="true" selectLockedCells="true"/>
  <mergeCells count="6">
    <mergeCell ref="B9:H9"/>
    <mergeCell ref="B31:H31"/>
    <mergeCell ref="B53:I53"/>
    <mergeCell ref="B77:I77"/>
    <mergeCell ref="B99:I99"/>
    <mergeCell ref="B121:I121"/>
  </mergeCells>
  <hyperlinks>
    <hyperlink ref="B31" r:id="rId1" display="https://bergerbullets.com/ballistics-calculator/"/>
    <hyperlink ref="B53" r:id="rId2" display="https://bisonballistics.com/calculators/ballistics"/>
    <hyperlink ref="B77" r:id="rId3" display="https://strelokpro.online/StrelokPro/android/default.asp"/>
    <hyperlink ref="B99" r:id="rId4" display="https://jbmballistics.com/cgi-bin/jbmtraj-5.1.cgi"/>
    <hyperlink ref="B121" r:id="rId5" location="!/standard" display="https://www.hornady.com/team-hornady/ballistic-information/ballistic-calculators#!/standard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2017-07-30T15:27:01Z</dcterms:created>
  <dc:creator>bretthl@yahoo.com</dc:creator>
  <dc:description/>
  <dc:language>en-US</dc:language>
  <cp:lastModifiedBy/>
  <cp:lastPrinted>2023-03-28T07:45:28Z</cp:lastPrinted>
  <dcterms:modified xsi:type="dcterms:W3CDTF">2025-03-11T08:07:45Z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